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pkolp\Desktop\"/>
    </mc:Choice>
  </mc:AlternateContent>
  <xr:revisionPtr revIDLastSave="0" documentId="8_{E1D2C99B-F75B-4477-A11C-1BEC2E21D3F9}" xr6:coauthVersionLast="31" xr6:coauthVersionMax="31" xr10:uidLastSave="{00000000-0000-0000-0000-000000000000}"/>
  <bookViews>
    <workbookView xWindow="0" yWindow="0" windowWidth="28800" windowHeight="12825" activeTab="8" xr2:uid="{00000000-000D-0000-FFFF-FFFF00000000}"/>
  </bookViews>
  <sheets>
    <sheet name="PM1-Sub" sheetId="27" r:id="rId1"/>
    <sheet name="PM4-Sub" sheetId="28" r:id="rId2"/>
    <sheet name="PM5-Sub" sheetId="29" r:id="rId3"/>
    <sheet name="PM1" sheetId="30" r:id="rId4"/>
    <sheet name="PM2" sheetId="31" r:id="rId5"/>
    <sheet name="PM3" sheetId="32" r:id="rId6"/>
    <sheet name="PM4" sheetId="33" r:id="rId7"/>
    <sheet name="PM5" sheetId="34" r:id="rId8"/>
    <sheet name="PM6" sheetId="35" r:id="rId9"/>
    <sheet name="KN2-Sub" sheetId="37" r:id="rId10"/>
    <sheet name="KN6-Sub" sheetId="22" r:id="rId11"/>
    <sheet name="KN8-Sub" sheetId="24" r:id="rId12"/>
    <sheet name="KN1" sheetId="19" r:id="rId13"/>
    <sheet name="KN2" sheetId="20" r:id="rId14"/>
    <sheet name="KN5" sheetId="21" r:id="rId15"/>
    <sheet name="KN7" sheetId="23" r:id="rId16"/>
    <sheet name="KN9" sheetId="25" r:id="rId17"/>
    <sheet name="KN10" sheetId="26" r:id="rId18"/>
    <sheet name="JE1" sheetId="46" r:id="rId19"/>
    <sheet name="BP1" sheetId="43" r:id="rId20"/>
    <sheet name="BP2" sheetId="44" r:id="rId21"/>
    <sheet name="BP3" sheetId="36" r:id="rId22"/>
    <sheet name="BP4" sheetId="40" r:id="rId23"/>
    <sheet name="BP5" sheetId="39" r:id="rId24"/>
    <sheet name="BP-KN3" sheetId="42" r:id="rId25"/>
    <sheet name="BP-KN4" sheetId="41" r:id="rId26"/>
    <sheet name="PM1-Bank" sheetId="47" r:id="rId27"/>
    <sheet name="PM4-Bank" sheetId="38" r:id="rId28"/>
    <sheet name="Summary" sheetId="45" r:id="rId29"/>
  </sheets>
  <definedNames>
    <definedName name="_xlnm.Print_Area" localSheetId="19">'BP1'!$B$1:$N$45</definedName>
    <definedName name="_xlnm.Print_Area" localSheetId="20">'BP2'!$B$1:$N$45</definedName>
    <definedName name="_xlnm.Print_Area" localSheetId="21">'BP3'!$B$1:$N$45</definedName>
    <definedName name="_xlnm.Print_Area" localSheetId="22">'BP4'!$B$1:$N$45</definedName>
    <definedName name="_xlnm.Print_Area" localSheetId="23">'BP5'!$B$1:$N$45</definedName>
    <definedName name="_xlnm.Print_Area" localSheetId="24">'BP-KN3'!$B$1:$N$45</definedName>
    <definedName name="_xlnm.Print_Area" localSheetId="25">'BP-KN4'!$B$1:$N$45</definedName>
    <definedName name="_xlnm.Print_Area" localSheetId="18">'JE1'!$B$1:$N$45</definedName>
    <definedName name="_xlnm.Print_Area" localSheetId="12">'KN1'!$B$1:$N$45</definedName>
    <definedName name="_xlnm.Print_Area" localSheetId="17">'KN10'!$B$1:$N$45</definedName>
    <definedName name="_xlnm.Print_Area" localSheetId="13">'KN2'!$B$1:$N$45</definedName>
    <definedName name="_xlnm.Print_Area" localSheetId="9">'KN2-Sub'!$B$1:$N$45</definedName>
    <definedName name="_xlnm.Print_Area" localSheetId="14">'KN5'!$B$1:$N$45</definedName>
    <definedName name="_xlnm.Print_Area" localSheetId="10">'KN6-Sub'!$B$1:$N$45</definedName>
    <definedName name="_xlnm.Print_Area" localSheetId="15">'KN7'!$B$1:$N$45</definedName>
    <definedName name="_xlnm.Print_Area" localSheetId="11">'KN8-Sub'!$B$1:$N$45</definedName>
    <definedName name="_xlnm.Print_Area" localSheetId="16">'KN9'!$B$1:$N$45</definedName>
    <definedName name="_xlnm.Print_Area" localSheetId="3">'PM1'!$B$1:$N$45</definedName>
    <definedName name="_xlnm.Print_Area" localSheetId="26">'PM1-Bank'!$B$1:$N$45</definedName>
    <definedName name="_xlnm.Print_Area" localSheetId="0">'PM1-Sub'!$B$1:$N$45</definedName>
    <definedName name="_xlnm.Print_Area" localSheetId="4">'PM2'!$B$1:$N$45</definedName>
    <definedName name="_xlnm.Print_Area" localSheetId="5">'PM3'!$B$1:$N$45</definedName>
    <definedName name="_xlnm.Print_Area" localSheetId="6">'PM4'!$B$1:$N$45</definedName>
    <definedName name="_xlnm.Print_Area" localSheetId="27">'PM4-Bank'!$B$1:$N$45</definedName>
    <definedName name="_xlnm.Print_Area" localSheetId="1">'PM4-Sub'!$B$1:$N$45</definedName>
    <definedName name="_xlnm.Print_Area" localSheetId="7">'PM5'!$B$1:$N$45</definedName>
    <definedName name="_xlnm.Print_Area" localSheetId="2">'PM5-Sub'!$B$1:$N$45</definedName>
    <definedName name="_xlnm.Print_Area" localSheetId="8">'PM6'!$B$1:$N$45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45" l="1"/>
  <c r="F6" i="45"/>
  <c r="F5" i="45"/>
  <c r="F15" i="45"/>
  <c r="F22" i="45"/>
  <c r="F21" i="45"/>
  <c r="F14" i="45"/>
  <c r="A14" i="45"/>
  <c r="F10" i="45"/>
  <c r="F9" i="45"/>
  <c r="F2" i="45"/>
  <c r="F8" i="45"/>
  <c r="F12" i="45"/>
  <c r="F4" i="45"/>
  <c r="F19" i="45"/>
  <c r="F16" i="45"/>
  <c r="F18" i="45"/>
  <c r="F20" i="45"/>
  <c r="B20" i="45"/>
  <c r="A20" i="45"/>
  <c r="D43" i="46" l="1"/>
  <c r="E42" i="46" s="1"/>
  <c r="E35" i="46" l="1"/>
  <c r="C22" i="46" s="1"/>
  <c r="C20" i="45" s="1"/>
  <c r="E36" i="46"/>
  <c r="E37" i="46"/>
  <c r="C23" i="46" s="1"/>
  <c r="D20" i="45" s="1"/>
  <c r="E38" i="46"/>
  <c r="E31" i="46"/>
  <c r="E39" i="46"/>
  <c r="C24" i="46" s="1"/>
  <c r="E20" i="45" s="1"/>
  <c r="E29" i="46"/>
  <c r="E30" i="46"/>
  <c r="E32" i="46"/>
  <c r="E40" i="46"/>
  <c r="E33" i="46"/>
  <c r="E41" i="46"/>
  <c r="E34" i="46"/>
  <c r="B19" i="45"/>
  <c r="A19" i="45"/>
  <c r="B18" i="45"/>
  <c r="A18" i="45"/>
  <c r="B17" i="45"/>
  <c r="A17" i="45"/>
  <c r="B16" i="45"/>
  <c r="A16" i="45"/>
  <c r="B15" i="45"/>
  <c r="A15" i="45"/>
  <c r="B14" i="45"/>
  <c r="D13" i="45"/>
  <c r="B13" i="45"/>
  <c r="A13" i="45"/>
  <c r="B12" i="45"/>
  <c r="A12" i="45"/>
  <c r="B11" i="45"/>
  <c r="A11" i="45"/>
  <c r="B10" i="45"/>
  <c r="A10" i="45"/>
  <c r="B9" i="45"/>
  <c r="A9" i="45"/>
  <c r="B8" i="45"/>
  <c r="A8" i="45"/>
  <c r="B7" i="45"/>
  <c r="A7" i="45"/>
  <c r="B6" i="45"/>
  <c r="A6" i="45"/>
  <c r="B5" i="45"/>
  <c r="A5" i="45"/>
  <c r="B4" i="45"/>
  <c r="A4" i="45"/>
  <c r="B3" i="45"/>
  <c r="A3" i="45"/>
  <c r="B2" i="45"/>
  <c r="A2" i="45"/>
  <c r="D43" i="37"/>
  <c r="E41" i="37" s="1"/>
  <c r="E42" i="37" l="1"/>
  <c r="E34" i="37"/>
  <c r="E35" i="37"/>
  <c r="E39" i="37"/>
  <c r="E36" i="37"/>
  <c r="E29" i="37"/>
  <c r="E37" i="37"/>
  <c r="C23" i="37" s="1"/>
  <c r="D5" i="45" s="1"/>
  <c r="E30" i="37"/>
  <c r="E38" i="37"/>
  <c r="E31" i="37"/>
  <c r="E32" i="37"/>
  <c r="E40" i="37"/>
  <c r="E33" i="37"/>
  <c r="G12" i="22"/>
  <c r="D43" i="35"/>
  <c r="E42" i="35" s="1"/>
  <c r="D43" i="34"/>
  <c r="E42" i="34" s="1"/>
  <c r="D43" i="33"/>
  <c r="E42" i="33" s="1"/>
  <c r="D43" i="32"/>
  <c r="E42" i="32" s="1"/>
  <c r="D43" i="31"/>
  <c r="E42" i="31" s="1"/>
  <c r="D43" i="30"/>
  <c r="E42" i="30" s="1"/>
  <c r="D43" i="29"/>
  <c r="E42" i="29" s="1"/>
  <c r="D43" i="28"/>
  <c r="E42" i="28" s="1"/>
  <c r="D43" i="27"/>
  <c r="E42" i="27" s="1"/>
  <c r="D43" i="26"/>
  <c r="E41" i="26" s="1"/>
  <c r="D43" i="25"/>
  <c r="E42" i="25" s="1"/>
  <c r="D43" i="24"/>
  <c r="E41" i="24" s="1"/>
  <c r="D43" i="23"/>
  <c r="E42" i="23" s="1"/>
  <c r="D43" i="22"/>
  <c r="E42" i="22" s="1"/>
  <c r="D43" i="21"/>
  <c r="E41" i="21" s="1"/>
  <c r="D43" i="20"/>
  <c r="E42" i="20" s="1"/>
  <c r="D43" i="19"/>
  <c r="E42" i="19" s="1"/>
  <c r="E41" i="19"/>
  <c r="E29" i="19" l="1"/>
  <c r="E31" i="19"/>
  <c r="E38" i="19"/>
  <c r="E32" i="19"/>
  <c r="E37" i="19"/>
  <c r="E40" i="19"/>
  <c r="C24" i="37"/>
  <c r="E5" i="45" s="1"/>
  <c r="E33" i="19"/>
  <c r="E35" i="19"/>
  <c r="C22" i="19" s="1"/>
  <c r="C14" i="45" s="1"/>
  <c r="E36" i="19"/>
  <c r="E30" i="19"/>
  <c r="E39" i="19"/>
  <c r="C22" i="37"/>
  <c r="C5" i="45" s="1"/>
  <c r="E36" i="35"/>
  <c r="E30" i="35"/>
  <c r="E38" i="35"/>
  <c r="C24" i="35" s="1"/>
  <c r="E13" i="45" s="1"/>
  <c r="E35" i="35"/>
  <c r="E29" i="35"/>
  <c r="C22" i="35" s="1"/>
  <c r="C13" i="45" s="1"/>
  <c r="E31" i="35"/>
  <c r="E32" i="35"/>
  <c r="E40" i="35"/>
  <c r="E37" i="35"/>
  <c r="E39" i="35"/>
  <c r="E33" i="35"/>
  <c r="E41" i="35"/>
  <c r="E34" i="35"/>
  <c r="E35" i="34"/>
  <c r="E36" i="34"/>
  <c r="C24" i="34" s="1"/>
  <c r="E12" i="45" s="1"/>
  <c r="E29" i="34"/>
  <c r="C22" i="34" s="1"/>
  <c r="C12" i="45" s="1"/>
  <c r="E37" i="34"/>
  <c r="E31" i="34"/>
  <c r="E39" i="34"/>
  <c r="E30" i="34"/>
  <c r="E32" i="34"/>
  <c r="C23" i="34" s="1"/>
  <c r="D12" i="45" s="1"/>
  <c r="E40" i="34"/>
  <c r="E34" i="34"/>
  <c r="E38" i="34"/>
  <c r="E33" i="34"/>
  <c r="E41" i="34"/>
  <c r="E29" i="33"/>
  <c r="E38" i="33"/>
  <c r="E31" i="33"/>
  <c r="E39" i="33"/>
  <c r="E34" i="33"/>
  <c r="E36" i="33"/>
  <c r="E32" i="33"/>
  <c r="E40" i="33"/>
  <c r="E35" i="33"/>
  <c r="E37" i="33"/>
  <c r="C23" i="33" s="1"/>
  <c r="D11" i="45" s="1"/>
  <c r="E30" i="33"/>
  <c r="E33" i="33"/>
  <c r="E41" i="33"/>
  <c r="E35" i="32"/>
  <c r="E39" i="32"/>
  <c r="E36" i="32"/>
  <c r="E29" i="32"/>
  <c r="C22" i="32" s="1"/>
  <c r="C10" i="45" s="1"/>
  <c r="E37" i="32"/>
  <c r="E30" i="32"/>
  <c r="E38" i="32"/>
  <c r="C24" i="32" s="1"/>
  <c r="E10" i="45" s="1"/>
  <c r="E31" i="32"/>
  <c r="E32" i="32"/>
  <c r="E40" i="32"/>
  <c r="E33" i="32"/>
  <c r="E41" i="32"/>
  <c r="E34" i="32"/>
  <c r="E38" i="31"/>
  <c r="E37" i="31"/>
  <c r="E40" i="31"/>
  <c r="E29" i="31"/>
  <c r="E31" i="31"/>
  <c r="E32" i="31"/>
  <c r="E33" i="31"/>
  <c r="C22" i="31" s="1"/>
  <c r="C9" i="45" s="1"/>
  <c r="E41" i="31"/>
  <c r="E35" i="31"/>
  <c r="E36" i="31"/>
  <c r="E30" i="31"/>
  <c r="E39" i="31"/>
  <c r="C24" i="31" s="1"/>
  <c r="E9" i="45" s="1"/>
  <c r="E34" i="31"/>
  <c r="E35" i="30"/>
  <c r="E37" i="30"/>
  <c r="C23" i="30" s="1"/>
  <c r="D8" i="45" s="1"/>
  <c r="E38" i="30"/>
  <c r="E39" i="30"/>
  <c r="E32" i="30"/>
  <c r="E40" i="30"/>
  <c r="E36" i="30"/>
  <c r="E29" i="30"/>
  <c r="E30" i="30"/>
  <c r="E31" i="30"/>
  <c r="E33" i="30"/>
  <c r="C22" i="30" s="1"/>
  <c r="C8" i="45" s="1"/>
  <c r="E41" i="30"/>
  <c r="E34" i="30"/>
  <c r="E36" i="29"/>
  <c r="E37" i="29"/>
  <c r="E33" i="29"/>
  <c r="E38" i="29"/>
  <c r="E35" i="29"/>
  <c r="E29" i="29"/>
  <c r="E30" i="29"/>
  <c r="E31" i="29"/>
  <c r="E40" i="29"/>
  <c r="E39" i="29"/>
  <c r="E32" i="29"/>
  <c r="C24" i="29" s="1"/>
  <c r="E4" i="45" s="1"/>
  <c r="E41" i="29"/>
  <c r="E34" i="29"/>
  <c r="E38" i="28"/>
  <c r="E29" i="28"/>
  <c r="E32" i="28"/>
  <c r="E40" i="28"/>
  <c r="E35" i="28"/>
  <c r="E37" i="28"/>
  <c r="E31" i="28"/>
  <c r="E33" i="28"/>
  <c r="E41" i="28"/>
  <c r="E36" i="28"/>
  <c r="E30" i="28"/>
  <c r="E39" i="28"/>
  <c r="E34" i="28"/>
  <c r="C24" i="28" s="1"/>
  <c r="E3" i="45" s="1"/>
  <c r="E33" i="27"/>
  <c r="E36" i="27"/>
  <c r="E30" i="27"/>
  <c r="E38" i="27"/>
  <c r="E35" i="27"/>
  <c r="E37" i="27"/>
  <c r="E31" i="27"/>
  <c r="E39" i="27"/>
  <c r="E34" i="27"/>
  <c r="E29" i="27"/>
  <c r="E32" i="27"/>
  <c r="E40" i="27"/>
  <c r="E41" i="27"/>
  <c r="E34" i="26"/>
  <c r="E42" i="26"/>
  <c r="E37" i="26"/>
  <c r="E35" i="26"/>
  <c r="E36" i="26"/>
  <c r="E30" i="26"/>
  <c r="E38" i="26"/>
  <c r="E29" i="26"/>
  <c r="E31" i="26"/>
  <c r="E39" i="26"/>
  <c r="E32" i="26"/>
  <c r="E40" i="26"/>
  <c r="E33" i="26"/>
  <c r="E35" i="25"/>
  <c r="E36" i="25"/>
  <c r="E29" i="25"/>
  <c r="E37" i="25"/>
  <c r="E30" i="25"/>
  <c r="E38" i="25"/>
  <c r="E31" i="25"/>
  <c r="E39" i="25"/>
  <c r="E32" i="25"/>
  <c r="E40" i="25"/>
  <c r="E33" i="25"/>
  <c r="E41" i="25"/>
  <c r="E34" i="25"/>
  <c r="E37" i="24"/>
  <c r="E34" i="24"/>
  <c r="E35" i="24"/>
  <c r="E36" i="24"/>
  <c r="E29" i="24"/>
  <c r="E30" i="24"/>
  <c r="E38" i="24"/>
  <c r="E42" i="24"/>
  <c r="E31" i="24"/>
  <c r="E39" i="24"/>
  <c r="E32" i="24"/>
  <c r="E40" i="24"/>
  <c r="E33" i="24"/>
  <c r="E38" i="23"/>
  <c r="E39" i="23"/>
  <c r="E35" i="23"/>
  <c r="E29" i="23"/>
  <c r="E31" i="23"/>
  <c r="E40" i="23"/>
  <c r="E33" i="23"/>
  <c r="E41" i="23"/>
  <c r="E36" i="23"/>
  <c r="E37" i="23"/>
  <c r="E30" i="23"/>
  <c r="E32" i="23"/>
  <c r="E34" i="23"/>
  <c r="E36" i="22"/>
  <c r="E39" i="22"/>
  <c r="E37" i="22"/>
  <c r="E30" i="22"/>
  <c r="E32" i="22"/>
  <c r="E41" i="22"/>
  <c r="E35" i="22"/>
  <c r="E29" i="22"/>
  <c r="E38" i="22"/>
  <c r="E31" i="22"/>
  <c r="C22" i="22" s="1"/>
  <c r="C6" i="45" s="1"/>
  <c r="E40" i="22"/>
  <c r="E33" i="22"/>
  <c r="E34" i="22"/>
  <c r="E37" i="21"/>
  <c r="E36" i="21"/>
  <c r="C23" i="21" s="1"/>
  <c r="D16" i="45" s="1"/>
  <c r="E38" i="21"/>
  <c r="E34" i="21"/>
  <c r="E42" i="21"/>
  <c r="E35" i="21"/>
  <c r="E29" i="21"/>
  <c r="E30" i="21"/>
  <c r="E31" i="21"/>
  <c r="E39" i="21"/>
  <c r="E32" i="21"/>
  <c r="E40" i="21"/>
  <c r="E33" i="21"/>
  <c r="E36" i="20"/>
  <c r="E30" i="20"/>
  <c r="E31" i="20"/>
  <c r="E40" i="20"/>
  <c r="E37" i="20"/>
  <c r="E38" i="20"/>
  <c r="E39" i="20"/>
  <c r="E32" i="20"/>
  <c r="E33" i="20"/>
  <c r="E41" i="20"/>
  <c r="E35" i="20"/>
  <c r="E29" i="20"/>
  <c r="E34" i="20"/>
  <c r="E34" i="19"/>
  <c r="C23" i="28" l="1"/>
  <c r="D3" i="45" s="1"/>
  <c r="C24" i="20"/>
  <c r="E15" i="45" s="1"/>
  <c r="C24" i="27"/>
  <c r="E2" i="45" s="1"/>
  <c r="C23" i="32"/>
  <c r="D10" i="45" s="1"/>
  <c r="C24" i="22"/>
  <c r="E6" i="45" s="1"/>
  <c r="C24" i="25"/>
  <c r="E18" i="45" s="1"/>
  <c r="C22" i="23"/>
  <c r="C17" i="45" s="1"/>
  <c r="C23" i="27"/>
  <c r="D2" i="45" s="1"/>
  <c r="C24" i="19"/>
  <c r="E14" i="45" s="1"/>
  <c r="C22" i="25"/>
  <c r="C18" i="45" s="1"/>
  <c r="C23" i="22"/>
  <c r="D6" i="45" s="1"/>
  <c r="C24" i="23"/>
  <c r="E17" i="45" s="1"/>
  <c r="C22" i="28"/>
  <c r="C3" i="45" s="1"/>
  <c r="C23" i="19"/>
  <c r="D14" i="45" s="1"/>
  <c r="C22" i="20"/>
  <c r="C15" i="45" s="1"/>
  <c r="C23" i="23"/>
  <c r="D17" i="45" s="1"/>
  <c r="C23" i="25"/>
  <c r="D18" i="45" s="1"/>
  <c r="C23" i="31"/>
  <c r="D9" i="45" s="1"/>
  <c r="C24" i="30"/>
  <c r="E8" i="45" s="1"/>
  <c r="C24" i="26"/>
  <c r="E19" i="45" s="1"/>
  <c r="C22" i="24"/>
  <c r="C7" i="45" s="1"/>
  <c r="C23" i="26"/>
  <c r="D19" i="45" s="1"/>
  <c r="C23" i="29"/>
  <c r="D4" i="45" s="1"/>
  <c r="C22" i="29"/>
  <c r="C4" i="45" s="1"/>
  <c r="C23" i="20"/>
  <c r="D15" i="45" s="1"/>
  <c r="C24" i="21"/>
  <c r="E16" i="45" s="1"/>
  <c r="C24" i="24"/>
  <c r="E7" i="45" s="1"/>
  <c r="C22" i="33"/>
  <c r="C11" i="45" s="1"/>
  <c r="C22" i="21"/>
  <c r="C16" i="45" s="1"/>
  <c r="C22" i="26"/>
  <c r="C19" i="45" s="1"/>
  <c r="C22" i="27"/>
  <c r="C2" i="45" s="1"/>
  <c r="C24" i="33"/>
  <c r="E11" i="45" s="1"/>
  <c r="C23" i="24"/>
  <c r="D7" i="45" s="1"/>
</calcChain>
</file>

<file path=xl/sharedStrings.xml><?xml version="1.0" encoding="utf-8"?>
<sst xmlns="http://schemas.openxmlformats.org/spreadsheetml/2006/main" count="1512" uniqueCount="223">
  <si>
    <t>Sediment Grain Size Analysis</t>
  </si>
  <si>
    <t xml:space="preserve">  Stream</t>
  </si>
  <si>
    <t xml:space="preserve">  Date</t>
  </si>
  <si>
    <t xml:space="preserve">  Personnel</t>
  </si>
  <si>
    <t xml:space="preserve">  Location</t>
  </si>
  <si>
    <t xml:space="preserve">  Identifier / Unit</t>
  </si>
  <si>
    <t>Riffle</t>
  </si>
  <si>
    <t xml:space="preserve">  Waypoint</t>
  </si>
  <si>
    <t>Pebble Count Data</t>
  </si>
  <si>
    <t>Class (Wentworth)</t>
  </si>
  <si>
    <t>Sand</t>
  </si>
  <si>
    <t>Very Fine Gravel</t>
  </si>
  <si>
    <t>Fine Gravel</t>
  </si>
  <si>
    <t>Medium Gravel</t>
  </si>
  <si>
    <t>Coarse Gravel</t>
  </si>
  <si>
    <t>Very Coarse Gravel</t>
  </si>
  <si>
    <t>Small Cobble</t>
  </si>
  <si>
    <t>Large Cobble</t>
  </si>
  <si>
    <t>Small Boulders</t>
  </si>
  <si>
    <t>Total</t>
  </si>
  <si>
    <t>8 - 11</t>
  </si>
  <si>
    <t>11 - 16</t>
  </si>
  <si>
    <t>16 - 22.6</t>
  </si>
  <si>
    <t>22.6 - 32</t>
  </si>
  <si>
    <t>32 - 45</t>
  </si>
  <si>
    <t>45 - 64</t>
  </si>
  <si>
    <t>64 - 90</t>
  </si>
  <si>
    <t>90 - 128</t>
  </si>
  <si>
    <t>4 - 5.6</t>
  </si>
  <si>
    <t>5.6 - 8</t>
  </si>
  <si>
    <t>Text</t>
  </si>
  <si>
    <t>Photo</t>
  </si>
  <si>
    <r>
      <t xml:space="preserve">  Latitude </t>
    </r>
    <r>
      <rPr>
        <i/>
        <sz val="11"/>
        <rFont val="Arial"/>
        <family val="2"/>
      </rPr>
      <t>or</t>
    </r>
    <r>
      <rPr>
        <sz val="11"/>
        <rFont val="Arial"/>
        <family val="2"/>
      </rPr>
      <t xml:space="preserve"> Northing</t>
    </r>
  </si>
  <si>
    <r>
      <t xml:space="preserve">  Longitude </t>
    </r>
    <r>
      <rPr>
        <i/>
        <sz val="11"/>
        <rFont val="Arial"/>
        <family val="2"/>
      </rPr>
      <t>or</t>
    </r>
    <r>
      <rPr>
        <sz val="11"/>
        <rFont val="Arial"/>
        <family val="2"/>
      </rPr>
      <t xml:space="preserve"> Easting</t>
    </r>
  </si>
  <si>
    <t>Notes</t>
  </si>
  <si>
    <t>Percent Finer</t>
  </si>
  <si>
    <t>mm</t>
  </si>
  <si>
    <r>
      <t>D</t>
    </r>
    <r>
      <rPr>
        <i/>
        <vertAlign val="subscript"/>
        <sz val="11"/>
        <rFont val="Arial"/>
        <family val="2"/>
      </rPr>
      <t>16</t>
    </r>
  </si>
  <si>
    <r>
      <t>D</t>
    </r>
    <r>
      <rPr>
        <i/>
        <vertAlign val="subscript"/>
        <sz val="11"/>
        <rFont val="Arial"/>
        <family val="2"/>
      </rPr>
      <t>50</t>
    </r>
  </si>
  <si>
    <r>
      <t>D</t>
    </r>
    <r>
      <rPr>
        <i/>
        <vertAlign val="subscript"/>
        <sz val="11"/>
        <rFont val="Arial"/>
        <family val="2"/>
      </rPr>
      <t>84</t>
    </r>
  </si>
  <si>
    <t>2 - 4</t>
  </si>
  <si>
    <t>&lt; 2</t>
  </si>
  <si>
    <t>&gt; 256</t>
  </si>
  <si>
    <t>Assumes a linear interpolation</t>
  </si>
  <si>
    <r>
      <t xml:space="preserve">  Sample Type:  Surface </t>
    </r>
    <r>
      <rPr>
        <i/>
        <sz val="11"/>
        <rFont val="Arial"/>
        <family val="2"/>
      </rPr>
      <t>or</t>
    </r>
    <r>
      <rPr>
        <sz val="11"/>
        <rFont val="Arial"/>
        <family val="2"/>
      </rPr>
      <t xml:space="preserve"> Sub-surface</t>
    </r>
  </si>
  <si>
    <r>
      <t xml:space="preserve">  Longitudinal Description </t>
    </r>
    <r>
      <rPr>
        <i/>
        <sz val="11"/>
        <rFont val="Arial"/>
        <family val="2"/>
      </rPr>
      <t>(Pool, Riffle, Bend, Crossing, etc.)</t>
    </r>
  </si>
  <si>
    <t>Size Class (mm)</t>
  </si>
  <si>
    <t>Count</t>
  </si>
  <si>
    <t>Surface</t>
  </si>
  <si>
    <t>Distribution Statistic Points (Percent Finer)</t>
  </si>
  <si>
    <t>128 - 180</t>
  </si>
  <si>
    <t>180 - 256</t>
  </si>
  <si>
    <t>Boulders</t>
  </si>
  <si>
    <t>KN1</t>
  </si>
  <si>
    <t>KN2</t>
  </si>
  <si>
    <t>EF Lewis River</t>
  </si>
  <si>
    <t>KN5</t>
  </si>
  <si>
    <t>KN6</t>
  </si>
  <si>
    <t>Sub-Surface</t>
  </si>
  <si>
    <t>KN7</t>
  </si>
  <si>
    <t>KN8</t>
  </si>
  <si>
    <t>KN9</t>
  </si>
  <si>
    <t>KN10</t>
  </si>
  <si>
    <t>PM1</t>
  </si>
  <si>
    <t>Sub-surface</t>
  </si>
  <si>
    <t>PM4</t>
  </si>
  <si>
    <t>PM5</t>
  </si>
  <si>
    <t>PM1-Surface</t>
  </si>
  <si>
    <t>PM2-Surface</t>
  </si>
  <si>
    <t>PM3-Surface</t>
  </si>
  <si>
    <t>PM4-Surface</t>
  </si>
  <si>
    <t>PM5-Surface</t>
  </si>
  <si>
    <t>PM6-Surface</t>
  </si>
  <si>
    <t>Gravel Bar</t>
  </si>
  <si>
    <t>Gravel / Cobble</t>
  </si>
  <si>
    <t>Dominant / Subdominant Substrate</t>
  </si>
  <si>
    <t xml:space="preserve">  Dominant / Subdominant Substrate</t>
  </si>
  <si>
    <t>KN10_transect_E.JPG</t>
  </si>
  <si>
    <t>KN10surfcount_Ref.JPG</t>
  </si>
  <si>
    <t>Transect crosses riffle goes up slope of bar, stops below top. New main channel alignment at downstream end of deltaic deposit</t>
  </si>
  <si>
    <t>Riffle / Bar Deposit</t>
  </si>
  <si>
    <t>KN9surfcount_Ref.JPG</t>
  </si>
  <si>
    <t>KN9_transect_N.JPG</t>
  </si>
  <si>
    <t xml:space="preserve">Just bar, no riffle. Last riffle on main channel below pits 
</t>
  </si>
  <si>
    <t>Cobble / Gravel</t>
  </si>
  <si>
    <t>Gravel / Sand</t>
  </si>
  <si>
    <t xml:space="preserve">Lots of fine sand mixed with gravel and cobble 
</t>
  </si>
  <si>
    <t>KN8subcount_armor_removed_pre_mix.JPG</t>
  </si>
  <si>
    <t>KN8subcount_armor_layer.JPG</t>
  </si>
  <si>
    <t>KN7surfcount_Ref.JPG</t>
  </si>
  <si>
    <t>KN7_transect_W.JPG</t>
  </si>
  <si>
    <t>Mid-channel bar deposit in the middle of a floodplain expansion adjacent to riffle, upstream of recent avulsion. Several adult salmon spawning in the riffle.</t>
  </si>
  <si>
    <t>field_5-20181018-221856.jpg</t>
  </si>
  <si>
    <t>field_12-20181018-222201.jpg</t>
  </si>
  <si>
    <t>Bank Profile</t>
  </si>
  <si>
    <t>BP3</t>
  </si>
  <si>
    <t>Description</t>
  </si>
  <si>
    <t>0-5</t>
  </si>
  <si>
    <t>12-13</t>
  </si>
  <si>
    <t>9-12</t>
  </si>
  <si>
    <t>5-9</t>
  </si>
  <si>
    <t>Alluvium</t>
  </si>
  <si>
    <t>Silt / Sand</t>
  </si>
  <si>
    <t>Sand /Silt</t>
  </si>
  <si>
    <t>Fines / Gravel / Sand</t>
  </si>
  <si>
    <t>Profile Range (ft)</t>
  </si>
  <si>
    <t>KN6subcount_armor_removed_pre_mix.JPG</t>
  </si>
  <si>
    <t>KN6subcount_armor_removed_post_mix.JPG</t>
  </si>
  <si>
    <t>Thin armor layer, lots of sand</t>
  </si>
  <si>
    <t>Secondary Channel</t>
  </si>
  <si>
    <t xml:space="preserve">Narrow riffle with bar, just above entrance to a pit. Sand dune above bar on downstream side. River mile 7.8. 
</t>
  </si>
  <si>
    <t>Bar Deposit</t>
  </si>
  <si>
    <t>KN5_transect_W.JPG</t>
  </si>
  <si>
    <t>KN5surfcount_Ref.JPG</t>
  </si>
  <si>
    <t>field_4-20181018-181420.jpg</t>
  </si>
  <si>
    <t>field_12-20181018-182302.jpg</t>
  </si>
  <si>
    <t>field_5-20181018-175149.jpg</t>
  </si>
  <si>
    <t>field_6-20181018-180552.jpg</t>
  </si>
  <si>
    <t>Diagonal riffle transects, redds upstream in tailout, riffle not in high flow main energy line, pebble count all in water</t>
  </si>
  <si>
    <t>Main Channel Bar Deposit</t>
  </si>
  <si>
    <t>Main Channel Bar Deposit / Pool Tailout</t>
  </si>
  <si>
    <t xml:space="preserve"> Main channel braided section</t>
  </si>
  <si>
    <t xml:space="preserve">-122.612459  45.816250 </t>
  </si>
  <si>
    <t>Main Channel Pool Tailout</t>
  </si>
  <si>
    <t>Paul / Matt</t>
  </si>
  <si>
    <t>Secondary Channel - Floodplain</t>
  </si>
  <si>
    <t>BP5</t>
  </si>
  <si>
    <t>0-4</t>
  </si>
  <si>
    <t>Sand / Silt</t>
  </si>
  <si>
    <t>4-7</t>
  </si>
  <si>
    <t>field_4-20181018-224851.jpg</t>
  </si>
  <si>
    <t>field_5-20181018-224913.jpg</t>
  </si>
  <si>
    <t>field_6-20181018-224930.jpg</t>
  </si>
  <si>
    <t>0-2</t>
  </si>
  <si>
    <t>2-3.5</t>
  </si>
  <si>
    <t>Alluvium (red from iron)</t>
  </si>
  <si>
    <t>3.5-4.5</t>
  </si>
  <si>
    <t>4.5-7</t>
  </si>
  <si>
    <t>gravel / sand / cobble</t>
  </si>
  <si>
    <t xml:space="preserve">7-9.5 </t>
  </si>
  <si>
    <t>silt / sand</t>
  </si>
  <si>
    <t>9.5-11</t>
  </si>
  <si>
    <t>soil</t>
  </si>
  <si>
    <t>field_4-20181018-222838.jpg</t>
  </si>
  <si>
    <t>field_12-20181018-223342.jpg</t>
  </si>
  <si>
    <t>field_6-20181018-223331.jpg</t>
  </si>
  <si>
    <t>BP4</t>
  </si>
  <si>
    <t>Cobble w/ gravel (old riffle?)</t>
  </si>
  <si>
    <t>field_4-20181018-185426.jpg</t>
  </si>
  <si>
    <t>field_5-20181018-185436.jpg</t>
  </si>
  <si>
    <t>0-1</t>
  </si>
  <si>
    <t>alluvium</t>
  </si>
  <si>
    <t>1-5.5</t>
  </si>
  <si>
    <t>silt / sand w/ some cobble</t>
  </si>
  <si>
    <t>5.5-7</t>
  </si>
  <si>
    <t>field_4-20181018-184732.jpg</t>
  </si>
  <si>
    <t xml:space="preserve">5-6 </t>
  </si>
  <si>
    <t>BP-KN3</t>
  </si>
  <si>
    <t>BP-KN4</t>
  </si>
  <si>
    <t>field_4-20181018-220649.jpg</t>
  </si>
  <si>
    <r>
      <rPr>
        <b/>
        <sz val="11"/>
        <rFont val="Arial"/>
        <family val="2"/>
      </rPr>
      <t>Notes:</t>
    </r>
    <r>
      <rPr>
        <sz val="11"/>
        <rFont val="Arial"/>
        <family val="2"/>
      </rPr>
      <t xml:space="preserve"> Outside of bend in new avulsion at the top of the pits reach</t>
    </r>
  </si>
  <si>
    <t>sand/gravel with cobble at surface</t>
  </si>
  <si>
    <t>sand /gravel with cobble</t>
  </si>
  <si>
    <t>4-14</t>
  </si>
  <si>
    <t>field_5-20181018-184741.jpg</t>
  </si>
  <si>
    <t>field_6-20181018-220730.jpg</t>
  </si>
  <si>
    <t>BP1</t>
  </si>
  <si>
    <t>BP2</t>
  </si>
  <si>
    <t>field_4-20181018-221352.jpg</t>
  </si>
  <si>
    <t>field_6-20181018-221448.jpg</t>
  </si>
  <si>
    <t>cobble</t>
  </si>
  <si>
    <t>2-12</t>
  </si>
  <si>
    <t>silt/sand w cobble and gravel</t>
  </si>
  <si>
    <t>4:1 slope of cobble at toe</t>
  </si>
  <si>
    <r>
      <rPr>
        <b/>
        <sz val="11"/>
        <rFont val="Arial"/>
        <family val="2"/>
      </rPr>
      <t>Notes:</t>
    </r>
    <r>
      <rPr>
        <sz val="11"/>
        <rFont val="Arial"/>
        <family val="2"/>
      </rPr>
      <t xml:space="preserve"> Outside of bend in new avulsion at the top of the pits reach, Upstream of BP1</t>
    </r>
  </si>
  <si>
    <t>Photo field_5-20181018-221420.jpg</t>
  </si>
  <si>
    <t>Notes:</t>
  </si>
  <si>
    <t>JE</t>
  </si>
  <si>
    <t>PK/Matt</t>
  </si>
  <si>
    <t>KM / Niko</t>
  </si>
  <si>
    <t>D16</t>
  </si>
  <si>
    <t>D50</t>
  </si>
  <si>
    <t>D84</t>
  </si>
  <si>
    <t>Type</t>
  </si>
  <si>
    <t>Sample ID</t>
  </si>
  <si>
    <t>field_4-20181018-214854.jpg</t>
  </si>
  <si>
    <t>field_6-20181018-215000.jpg</t>
  </si>
  <si>
    <t>JE1</t>
  </si>
  <si>
    <t>Coarse inundated riffle/bar unit, large redd upstream in tailout</t>
  </si>
  <si>
    <t>PM1_Subsurface.jpg</t>
  </si>
  <si>
    <t>PM1_SurfaceUpstream.jpg</t>
  </si>
  <si>
    <t>PM1_SurfaceDownstream.jpg</t>
  </si>
  <si>
    <t>PM2_SurfaceUpstream.jpg</t>
  </si>
  <si>
    <t>PM2_SurfaceReference.jpg</t>
  </si>
  <si>
    <t>PM3_SurfaceSandReference.jpg</t>
  </si>
  <si>
    <t>PM3_SurfaceUpstream.jpg</t>
  </si>
  <si>
    <t>PM4_Subsurface.jpg</t>
  </si>
  <si>
    <t>PM4Subsurface_SurfaceDownstream.jpg</t>
  </si>
  <si>
    <t>PM5_SurfaceUpstream.jpg</t>
  </si>
  <si>
    <t>PM5_SurfaceDownstream.jpg</t>
  </si>
  <si>
    <t>PM5_Subsurface.jpg</t>
  </si>
  <si>
    <t>PM6Surface_Upstream.jpg</t>
  </si>
  <si>
    <t>PM6Surface_Downstream.jpg</t>
  </si>
  <si>
    <t>PM4Bank_1.jpg</t>
  </si>
  <si>
    <t>PM4-Bank</t>
  </si>
  <si>
    <t>PM1_Bank_Downstream.jpg</t>
  </si>
  <si>
    <t>PM1_Bank_Close_LowerSubstrate.jpg</t>
  </si>
  <si>
    <t>PM1_Bank_1.jpg</t>
  </si>
  <si>
    <t>PM1-Bank</t>
  </si>
  <si>
    <t>RM</t>
  </si>
  <si>
    <t>KN3</t>
  </si>
  <si>
    <t>KN4</t>
  </si>
  <si>
    <t>6.5</t>
  </si>
  <si>
    <t>3</t>
  </si>
  <si>
    <t xml:space="preserve">1.5- 2 </t>
  </si>
  <si>
    <t xml:space="preserve">3 </t>
  </si>
  <si>
    <r>
      <rPr>
        <u/>
        <sz val="11"/>
        <rFont val="Arial"/>
        <family val="2"/>
      </rPr>
      <t>Notes: Upper layer-</t>
    </r>
    <r>
      <rPr>
        <sz val="11"/>
        <rFont val="Arial"/>
        <family val="2"/>
      </rPr>
      <t xml:space="preserve"> all fines including sands and clays. Visual estimate of D50= 2.8 cm                </t>
    </r>
    <r>
      <rPr>
        <u/>
        <sz val="11"/>
        <rFont val="Arial"/>
        <family val="2"/>
      </rPr>
      <t>Middle layer</t>
    </r>
    <r>
      <rPr>
        <sz val="11"/>
        <rFont val="Arial"/>
        <family val="2"/>
      </rPr>
      <t xml:space="preserve"> - fines and gravels. Visual estimate of D50 is 22cm (likely bimodal dist.)-      </t>
    </r>
    <r>
      <rPr>
        <u/>
        <sz val="11"/>
        <rFont val="Arial"/>
        <family val="2"/>
      </rPr>
      <t xml:space="preserve">Toe zone- </t>
    </r>
    <r>
      <rPr>
        <sz val="11"/>
        <rFont val="Arial"/>
        <family val="2"/>
      </rPr>
      <t xml:space="preserve">gravels (coarser than middle layer                                                      Unconsolidated </t>
    </r>
  </si>
  <si>
    <r>
      <t>Notes:</t>
    </r>
    <r>
      <rPr>
        <u/>
        <sz val="11"/>
        <rFont val="Arial"/>
        <family val="2"/>
      </rPr>
      <t xml:space="preserve"> top layer</t>
    </r>
    <r>
      <rPr>
        <sz val="11"/>
        <rFont val="Arial"/>
        <family val="2"/>
      </rPr>
      <t xml:space="preserve">- all fines including sands and clays. Visual estimate of D50= 2.8 cm                </t>
    </r>
    <r>
      <rPr>
        <u/>
        <sz val="11"/>
        <rFont val="Arial"/>
        <family val="2"/>
      </rPr>
      <t>bottom layer</t>
    </r>
    <r>
      <rPr>
        <sz val="11"/>
        <rFont val="Arial"/>
        <family val="2"/>
      </rPr>
      <t xml:space="preserve"> - gravels. Visual estimate of D50 is 22cm (likely bimodal dist.)            Oxidation cause for brown layer?                                                                                 Unconsolidated</t>
    </r>
  </si>
  <si>
    <t xml:space="preserve">upper layer- fines </t>
  </si>
  <si>
    <t xml:space="preserve">middle layer- fines and gravels </t>
  </si>
  <si>
    <t xml:space="preserve">toe- gravels </t>
  </si>
  <si>
    <t xml:space="preserve">Top Layer- fines </t>
  </si>
  <si>
    <t xml:space="preserve">Bottom Layer- gravels and fines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</si>
</sst>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;@"/>
    <numFmt numFmtId="165" formatCode="0.0000"/>
    <numFmt numFmtId="166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i/>
      <vertAlign val="subscript"/>
      <sz val="11"/>
      <name val="Arial"/>
      <family val="2"/>
    </font>
    <font>
      <i/>
      <sz val="10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5596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Border="1"/>
    <xf numFmtId="0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/>
    <xf numFmtId="16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0" fillId="0" borderId="0" xfId="0" applyBorder="1"/>
    <xf numFmtId="165" fontId="4" fillId="0" borderId="0" xfId="0" applyNumberFormat="1" applyFont="1" applyBorder="1" applyAlignment="1">
      <alignment horizontal="center" vertical="top"/>
    </xf>
    <xf numFmtId="0" fontId="4" fillId="0" borderId="0" xfId="0" applyFont="1" applyAlignment="1"/>
    <xf numFmtId="0" fontId="4" fillId="0" borderId="0" xfId="0" applyFont="1" applyFill="1" applyBorder="1" applyAlignment="1">
      <alignment horizontal="center"/>
    </xf>
    <xf numFmtId="0" fontId="4" fillId="0" borderId="1" xfId="0" applyFont="1" applyBorder="1" applyAlignment="1"/>
    <xf numFmtId="0" fontId="4" fillId="0" borderId="1" xfId="0" applyFont="1" applyFill="1" applyBorder="1" applyAlignment="1">
      <alignment horizontal="center"/>
    </xf>
    <xf numFmtId="0" fontId="4" fillId="0" borderId="3" xfId="0" applyFont="1" applyBorder="1" applyAlignment="1"/>
    <xf numFmtId="0" fontId="4" fillId="0" borderId="3" xfId="0" applyFont="1" applyFill="1" applyBorder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0" fillId="2" borderId="0" xfId="0" applyFill="1" applyBorder="1"/>
    <xf numFmtId="0" fontId="0" fillId="2" borderId="0" xfId="0" applyFill="1"/>
    <xf numFmtId="0" fontId="0" fillId="2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4" fillId="0" borderId="1" xfId="0" quotePrefix="1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 applyBorder="1"/>
    <xf numFmtId="0" fontId="0" fillId="3" borderId="0" xfId="0" applyFill="1"/>
    <xf numFmtId="0" fontId="5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/>
    <xf numFmtId="0" fontId="4" fillId="0" borderId="0" xfId="0" applyFont="1" applyBorder="1" applyAlignment="1">
      <alignment horizontal="left"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Alignment="1">
      <alignment horizontal="right"/>
    </xf>
    <xf numFmtId="0" fontId="0" fillId="0" borderId="2" xfId="0" applyBorder="1"/>
    <xf numFmtId="0" fontId="4" fillId="0" borderId="2" xfId="0" applyFont="1" applyBorder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/>
    </xf>
    <xf numFmtId="0" fontId="5" fillId="0" borderId="2" xfId="0" applyFont="1" applyFill="1" applyBorder="1" applyAlignment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right"/>
    </xf>
    <xf numFmtId="0" fontId="0" fillId="3" borderId="0" xfId="0" applyFill="1" applyBorder="1" applyAlignment="1">
      <alignment horizontal="center"/>
    </xf>
    <xf numFmtId="0" fontId="8" fillId="0" borderId="0" xfId="0" applyFont="1" applyBorder="1" applyAlignment="1">
      <alignment horizontal="left" vertical="top"/>
    </xf>
    <xf numFmtId="9" fontId="4" fillId="0" borderId="0" xfId="1" applyFont="1" applyFill="1" applyBorder="1" applyAlignment="1"/>
    <xf numFmtId="9" fontId="4" fillId="0" borderId="1" xfId="1" applyFont="1" applyFill="1" applyBorder="1" applyAlignment="1"/>
    <xf numFmtId="9" fontId="4" fillId="0" borderId="3" xfId="1" applyFont="1" applyFill="1" applyBorder="1" applyAlignment="1"/>
    <xf numFmtId="0" fontId="6" fillId="0" borderId="2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14" fontId="4" fillId="0" borderId="0" xfId="0" applyNumberFormat="1" applyFont="1" applyAlignment="1">
      <alignment horizontal="left"/>
    </xf>
    <xf numFmtId="0" fontId="10" fillId="0" borderId="0" xfId="2"/>
    <xf numFmtId="49" fontId="6" fillId="0" borderId="0" xfId="0" applyNumberFormat="1" applyFont="1" applyBorder="1" applyAlignment="1">
      <alignment vertical="top" wrapText="1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Border="1" applyAlignment="1"/>
    <xf numFmtId="49" fontId="4" fillId="0" borderId="0" xfId="0" applyNumberFormat="1" applyFont="1" applyFill="1" applyBorder="1" applyAlignment="1">
      <alignment horizontal="center"/>
    </xf>
    <xf numFmtId="49" fontId="4" fillId="0" borderId="0" xfId="0" quotePrefix="1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vertical="top" wrapText="1"/>
    </xf>
    <xf numFmtId="0" fontId="4" fillId="0" borderId="0" xfId="0" applyFont="1" applyFill="1" applyBorder="1"/>
    <xf numFmtId="0" fontId="4" fillId="0" borderId="0" xfId="0" applyFont="1" applyFill="1"/>
    <xf numFmtId="0" fontId="0" fillId="0" borderId="0" xfId="0" applyFill="1" applyBorder="1"/>
    <xf numFmtId="0" fontId="0" fillId="0" borderId="0" xfId="0" applyFill="1"/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0" fillId="0" borderId="0" xfId="0" applyFill="1" applyBorder="1" applyAlignment="1">
      <alignment horizontal="center"/>
    </xf>
    <xf numFmtId="0" fontId="8" fillId="0" borderId="0" xfId="0" applyFont="1" applyFill="1" applyBorder="1" applyAlignment="1">
      <alignment horizontal="left" vertical="top"/>
    </xf>
    <xf numFmtId="165" fontId="4" fillId="0" borderId="0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9" fillId="0" borderId="0" xfId="0" applyFont="1" applyFill="1"/>
    <xf numFmtId="0" fontId="5" fillId="0" borderId="2" xfId="0" applyFont="1" applyFill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166" fontId="4" fillId="0" borderId="0" xfId="0" applyNumberFormat="1" applyFont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center" wrapText="1"/>
    </xf>
    <xf numFmtId="1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4" fillId="0" borderId="0" xfId="0" applyFont="1" applyBorder="1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/>
    </xf>
    <xf numFmtId="164" fontId="4" fillId="0" borderId="4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166" fontId="0" fillId="0" borderId="0" xfId="0" applyNumberFormat="1"/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5596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35561648585707E-2"/>
          <c:y val="4.2710327836681015E-2"/>
          <c:w val="0.81093873848779041"/>
          <c:h val="0.70956525397367698"/>
        </c:manualLayout>
      </c:layout>
      <c:barChart>
        <c:barDir val="col"/>
        <c:grouping val="clustered"/>
        <c:varyColors val="0"/>
        <c:ser>
          <c:idx val="0"/>
          <c:order val="0"/>
          <c:tx>
            <c:v>Count</c:v>
          </c:tx>
          <c:spPr>
            <a:solidFill>
              <a:schemeClr val="bg1">
                <a:lumMod val="85000"/>
              </a:schemeClr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'PM1-Sub'!$C$28:$C$42</c:f>
              <c:strCache>
                <c:ptCount val="15"/>
                <c:pt idx="0">
                  <c:v>&lt; 2</c:v>
                </c:pt>
                <c:pt idx="1">
                  <c:v>2 - 4</c:v>
                </c:pt>
                <c:pt idx="2">
                  <c:v>4 - 5.6</c:v>
                </c:pt>
                <c:pt idx="3">
                  <c:v>5.6 - 8</c:v>
                </c:pt>
                <c:pt idx="4">
                  <c:v>8 - 11</c:v>
                </c:pt>
                <c:pt idx="5">
                  <c:v>11 - 16</c:v>
                </c:pt>
                <c:pt idx="6">
                  <c:v>16 - 22.6</c:v>
                </c:pt>
                <c:pt idx="7">
                  <c:v>22.6 - 32</c:v>
                </c:pt>
                <c:pt idx="8">
                  <c:v>32 - 45</c:v>
                </c:pt>
                <c:pt idx="9">
                  <c:v>45 - 64</c:v>
                </c:pt>
                <c:pt idx="10">
                  <c:v>64 - 90</c:v>
                </c:pt>
                <c:pt idx="11">
                  <c:v>90 - 128</c:v>
                </c:pt>
                <c:pt idx="12">
                  <c:v>128 - 180</c:v>
                </c:pt>
                <c:pt idx="13">
                  <c:v>180 - 256</c:v>
                </c:pt>
                <c:pt idx="14">
                  <c:v>&gt; 256</c:v>
                </c:pt>
              </c:strCache>
            </c:strRef>
          </c:cat>
          <c:val>
            <c:numRef>
              <c:f>'PM1-Sub'!$D$28:$D$42</c:f>
              <c:numCache>
                <c:formatCode>General</c:formatCode>
                <c:ptCount val="15"/>
                <c:pt idx="0">
                  <c:v>7</c:v>
                </c:pt>
                <c:pt idx="1">
                  <c:v>19</c:v>
                </c:pt>
                <c:pt idx="2">
                  <c:v>17</c:v>
                </c:pt>
                <c:pt idx="3">
                  <c:v>22</c:v>
                </c:pt>
                <c:pt idx="4">
                  <c:v>8</c:v>
                </c:pt>
                <c:pt idx="5">
                  <c:v>9</c:v>
                </c:pt>
                <c:pt idx="6">
                  <c:v>6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AD-4151-862D-D0873042A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axId val="190068224"/>
        <c:axId val="190088704"/>
      </c:barChart>
      <c:lineChart>
        <c:grouping val="standard"/>
        <c:varyColors val="0"/>
        <c:ser>
          <c:idx val="1"/>
          <c:order val="1"/>
          <c:tx>
            <c:v>Percent Finer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circle"/>
            <c:size val="7"/>
            <c:spPr>
              <a:noFill/>
              <a:ln w="19050">
                <a:solidFill>
                  <a:srgbClr val="000000"/>
                </a:solidFill>
                <a:prstDash val="solid"/>
              </a:ln>
            </c:spPr>
          </c:marker>
          <c:cat>
            <c:strRef>
              <c:f>'PM1-Sub'!$C$28:$C$42</c:f>
              <c:strCache>
                <c:ptCount val="15"/>
                <c:pt idx="0">
                  <c:v>&lt; 2</c:v>
                </c:pt>
                <c:pt idx="1">
                  <c:v>2 - 4</c:v>
                </c:pt>
                <c:pt idx="2">
                  <c:v>4 - 5.6</c:v>
                </c:pt>
                <c:pt idx="3">
                  <c:v>5.6 - 8</c:v>
                </c:pt>
                <c:pt idx="4">
                  <c:v>8 - 11</c:v>
                </c:pt>
                <c:pt idx="5">
                  <c:v>11 - 16</c:v>
                </c:pt>
                <c:pt idx="6">
                  <c:v>16 - 22.6</c:v>
                </c:pt>
                <c:pt idx="7">
                  <c:v>22.6 - 32</c:v>
                </c:pt>
                <c:pt idx="8">
                  <c:v>32 - 45</c:v>
                </c:pt>
                <c:pt idx="9">
                  <c:v>45 - 64</c:v>
                </c:pt>
                <c:pt idx="10">
                  <c:v>64 - 90</c:v>
                </c:pt>
                <c:pt idx="11">
                  <c:v>90 - 128</c:v>
                </c:pt>
                <c:pt idx="12">
                  <c:v>128 - 180</c:v>
                </c:pt>
                <c:pt idx="13">
                  <c:v>180 - 256</c:v>
                </c:pt>
                <c:pt idx="14">
                  <c:v>&gt; 256</c:v>
                </c:pt>
              </c:strCache>
            </c:strRef>
          </c:cat>
          <c:val>
            <c:numRef>
              <c:f>'PM1-Sub'!$E$28:$E$41</c:f>
              <c:numCache>
                <c:formatCode>0%</c:formatCode>
                <c:ptCount val="14"/>
                <c:pt idx="0">
                  <c:v>0</c:v>
                </c:pt>
                <c:pt idx="1">
                  <c:v>7.1428571428571425E-2</c:v>
                </c:pt>
                <c:pt idx="2">
                  <c:v>0.26530612244897961</c:v>
                </c:pt>
                <c:pt idx="3">
                  <c:v>0.43877551020408162</c:v>
                </c:pt>
                <c:pt idx="4">
                  <c:v>0.66326530612244894</c:v>
                </c:pt>
                <c:pt idx="5">
                  <c:v>0.74489795918367352</c:v>
                </c:pt>
                <c:pt idx="6">
                  <c:v>0.83673469387755106</c:v>
                </c:pt>
                <c:pt idx="7">
                  <c:v>0.89795918367346939</c:v>
                </c:pt>
                <c:pt idx="8">
                  <c:v>0.9285714285714286</c:v>
                </c:pt>
                <c:pt idx="9">
                  <c:v>0.95918367346938771</c:v>
                </c:pt>
                <c:pt idx="10">
                  <c:v>0.98979591836734693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CAD-4151-862D-D0873042A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090624"/>
        <c:axId val="186725504"/>
      </c:lineChart>
      <c:catAx>
        <c:axId val="190068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Size Class</a:t>
                </a:r>
                <a:r>
                  <a:rPr lang="en-US" sz="10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(mm)</a:t>
                </a:r>
              </a:p>
            </c:rich>
          </c:tx>
          <c:layout>
            <c:manualLayout>
              <c:xMode val="edge"/>
              <c:yMode val="edge"/>
              <c:x val="0.3825503355704698"/>
              <c:y val="0.946923549449935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88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0887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>
            <c:manualLayout>
              <c:xMode val="edge"/>
              <c:yMode val="edge"/>
              <c:x val="6.3654388145001654E-3"/>
              <c:y val="0.33119862055089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68224"/>
        <c:crosses val="autoZero"/>
        <c:crossBetween val="between"/>
        <c:majorUnit val="4"/>
      </c:valAx>
      <c:catAx>
        <c:axId val="190090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725504"/>
        <c:crosses val="autoZero"/>
        <c:auto val="1"/>
        <c:lblAlgn val="ctr"/>
        <c:lblOffset val="100"/>
        <c:noMultiLvlLbl val="0"/>
      </c:catAx>
      <c:valAx>
        <c:axId val="186725504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000">
                    <a:latin typeface="Arial" panose="020B0604020202020204" pitchFamily="34" charset="0"/>
                    <a:cs typeface="Arial" panose="020B0604020202020204" pitchFamily="34" charset="0"/>
                  </a:rPr>
                  <a:t>Percent Finer</a:t>
                </a:r>
              </a:p>
            </c:rich>
          </c:tx>
          <c:overlay val="0"/>
        </c:title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90624"/>
        <c:crosses val="max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972121629341729"/>
          <c:y val="7.4828661468717986E-2"/>
          <c:w val="0.21001180024206034"/>
          <c:h val="0.129380471405342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6350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35561648585707E-2"/>
          <c:y val="4.2710327836681015E-2"/>
          <c:w val="0.81093873848779041"/>
          <c:h val="0.70956525397367698"/>
        </c:manualLayout>
      </c:layout>
      <c:barChart>
        <c:barDir val="col"/>
        <c:grouping val="clustered"/>
        <c:varyColors val="0"/>
        <c:ser>
          <c:idx val="0"/>
          <c:order val="0"/>
          <c:tx>
            <c:v>Count</c:v>
          </c:tx>
          <c:spPr>
            <a:solidFill>
              <a:schemeClr val="bg1">
                <a:lumMod val="85000"/>
              </a:schemeClr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'KN2-Sub'!$C$28:$C$42</c:f>
              <c:strCache>
                <c:ptCount val="15"/>
                <c:pt idx="0">
                  <c:v>&lt; 2</c:v>
                </c:pt>
                <c:pt idx="1">
                  <c:v>2 - 4</c:v>
                </c:pt>
                <c:pt idx="2">
                  <c:v>4 - 5.6</c:v>
                </c:pt>
                <c:pt idx="3">
                  <c:v>5.6 - 8</c:v>
                </c:pt>
                <c:pt idx="4">
                  <c:v>8 - 11</c:v>
                </c:pt>
                <c:pt idx="5">
                  <c:v>11 - 16</c:v>
                </c:pt>
                <c:pt idx="6">
                  <c:v>16 - 22.6</c:v>
                </c:pt>
                <c:pt idx="7">
                  <c:v>22.6 - 32</c:v>
                </c:pt>
                <c:pt idx="8">
                  <c:v>32 - 45</c:v>
                </c:pt>
                <c:pt idx="9">
                  <c:v>45 - 64</c:v>
                </c:pt>
                <c:pt idx="10">
                  <c:v>64 - 90</c:v>
                </c:pt>
                <c:pt idx="11">
                  <c:v>90 - 128</c:v>
                </c:pt>
                <c:pt idx="12">
                  <c:v>128 - 180</c:v>
                </c:pt>
                <c:pt idx="13">
                  <c:v>180 - 256</c:v>
                </c:pt>
                <c:pt idx="14">
                  <c:v>&gt; 256</c:v>
                </c:pt>
              </c:strCache>
            </c:strRef>
          </c:cat>
          <c:val>
            <c:numRef>
              <c:f>'KN2-Sub'!$D$28:$D$42</c:f>
              <c:numCache>
                <c:formatCode>General</c:formatCode>
                <c:ptCount val="15"/>
                <c:pt idx="0">
                  <c:v>15</c:v>
                </c:pt>
                <c:pt idx="1">
                  <c:v>1</c:v>
                </c:pt>
                <c:pt idx="2">
                  <c:v>8</c:v>
                </c:pt>
                <c:pt idx="3">
                  <c:v>8</c:v>
                </c:pt>
                <c:pt idx="4">
                  <c:v>17</c:v>
                </c:pt>
                <c:pt idx="5">
                  <c:v>21</c:v>
                </c:pt>
                <c:pt idx="6">
                  <c:v>15</c:v>
                </c:pt>
                <c:pt idx="7">
                  <c:v>7</c:v>
                </c:pt>
                <c:pt idx="8">
                  <c:v>7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4E-4FBC-8BF3-541C99ADF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axId val="190068224"/>
        <c:axId val="190088704"/>
      </c:barChart>
      <c:lineChart>
        <c:grouping val="standard"/>
        <c:varyColors val="0"/>
        <c:ser>
          <c:idx val="1"/>
          <c:order val="1"/>
          <c:tx>
            <c:v>Percent Finer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circle"/>
            <c:size val="7"/>
            <c:spPr>
              <a:noFill/>
              <a:ln w="19050">
                <a:solidFill>
                  <a:srgbClr val="000000"/>
                </a:solidFill>
                <a:prstDash val="solid"/>
              </a:ln>
            </c:spPr>
          </c:marker>
          <c:cat>
            <c:strRef>
              <c:f>'KN2-Sub'!$C$28:$C$42</c:f>
              <c:strCache>
                <c:ptCount val="15"/>
                <c:pt idx="0">
                  <c:v>&lt; 2</c:v>
                </c:pt>
                <c:pt idx="1">
                  <c:v>2 - 4</c:v>
                </c:pt>
                <c:pt idx="2">
                  <c:v>4 - 5.6</c:v>
                </c:pt>
                <c:pt idx="3">
                  <c:v>5.6 - 8</c:v>
                </c:pt>
                <c:pt idx="4">
                  <c:v>8 - 11</c:v>
                </c:pt>
                <c:pt idx="5">
                  <c:v>11 - 16</c:v>
                </c:pt>
                <c:pt idx="6">
                  <c:v>16 - 22.6</c:v>
                </c:pt>
                <c:pt idx="7">
                  <c:v>22.6 - 32</c:v>
                </c:pt>
                <c:pt idx="8">
                  <c:v>32 - 45</c:v>
                </c:pt>
                <c:pt idx="9">
                  <c:v>45 - 64</c:v>
                </c:pt>
                <c:pt idx="10">
                  <c:v>64 - 90</c:v>
                </c:pt>
                <c:pt idx="11">
                  <c:v>90 - 128</c:v>
                </c:pt>
                <c:pt idx="12">
                  <c:v>128 - 180</c:v>
                </c:pt>
                <c:pt idx="13">
                  <c:v>180 - 256</c:v>
                </c:pt>
                <c:pt idx="14">
                  <c:v>&gt; 256</c:v>
                </c:pt>
              </c:strCache>
            </c:strRef>
          </c:cat>
          <c:val>
            <c:numRef>
              <c:f>'KN2-Sub'!$E$28:$E$41</c:f>
              <c:numCache>
                <c:formatCode>0%</c:formatCode>
                <c:ptCount val="14"/>
                <c:pt idx="0">
                  <c:v>0</c:v>
                </c:pt>
                <c:pt idx="1">
                  <c:v>0.15</c:v>
                </c:pt>
                <c:pt idx="2">
                  <c:v>0.16</c:v>
                </c:pt>
                <c:pt idx="3">
                  <c:v>0.24</c:v>
                </c:pt>
                <c:pt idx="4">
                  <c:v>0.32</c:v>
                </c:pt>
                <c:pt idx="5">
                  <c:v>0.49</c:v>
                </c:pt>
                <c:pt idx="6">
                  <c:v>0.7</c:v>
                </c:pt>
                <c:pt idx="7">
                  <c:v>0.85</c:v>
                </c:pt>
                <c:pt idx="8">
                  <c:v>0.92</c:v>
                </c:pt>
                <c:pt idx="9">
                  <c:v>0.99</c:v>
                </c:pt>
                <c:pt idx="10">
                  <c:v>0.99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04E-4FBC-8BF3-541C99ADF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090624"/>
        <c:axId val="186725504"/>
      </c:lineChart>
      <c:catAx>
        <c:axId val="190068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Size Class</a:t>
                </a:r>
                <a:r>
                  <a:rPr lang="en-US" sz="10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(mm)</a:t>
                </a:r>
              </a:p>
            </c:rich>
          </c:tx>
          <c:layout>
            <c:manualLayout>
              <c:xMode val="edge"/>
              <c:yMode val="edge"/>
              <c:x val="0.3825503355704698"/>
              <c:y val="0.946923549449935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88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0887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>
            <c:manualLayout>
              <c:xMode val="edge"/>
              <c:yMode val="edge"/>
              <c:x val="6.3654388145001654E-3"/>
              <c:y val="0.33119862055089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68224"/>
        <c:crosses val="autoZero"/>
        <c:crossBetween val="between"/>
        <c:majorUnit val="4"/>
      </c:valAx>
      <c:catAx>
        <c:axId val="190090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725504"/>
        <c:crosses val="autoZero"/>
        <c:auto val="1"/>
        <c:lblAlgn val="ctr"/>
        <c:lblOffset val="100"/>
        <c:noMultiLvlLbl val="0"/>
      </c:catAx>
      <c:valAx>
        <c:axId val="186725504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000">
                    <a:latin typeface="Arial" panose="020B0604020202020204" pitchFamily="34" charset="0"/>
                    <a:cs typeface="Arial" panose="020B0604020202020204" pitchFamily="34" charset="0"/>
                  </a:rPr>
                  <a:t>Percent Finer</a:t>
                </a:r>
              </a:p>
            </c:rich>
          </c:tx>
          <c:overlay val="0"/>
        </c:title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90624"/>
        <c:crosses val="max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972121629341729"/>
          <c:y val="7.4828661468717986E-2"/>
          <c:w val="0.21001180024206034"/>
          <c:h val="0.129380471405342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6350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35561648585707E-2"/>
          <c:y val="4.2710327836681015E-2"/>
          <c:w val="0.81093873848779041"/>
          <c:h val="0.70956525397367698"/>
        </c:manualLayout>
      </c:layout>
      <c:barChart>
        <c:barDir val="col"/>
        <c:grouping val="clustered"/>
        <c:varyColors val="0"/>
        <c:ser>
          <c:idx val="0"/>
          <c:order val="0"/>
          <c:tx>
            <c:v>Count</c:v>
          </c:tx>
          <c:spPr>
            <a:solidFill>
              <a:schemeClr val="bg1">
                <a:lumMod val="85000"/>
              </a:schemeClr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'KN6-Sub'!$C$28:$C$42</c:f>
              <c:strCache>
                <c:ptCount val="15"/>
                <c:pt idx="0">
                  <c:v>&lt; 2</c:v>
                </c:pt>
                <c:pt idx="1">
                  <c:v>2 - 4</c:v>
                </c:pt>
                <c:pt idx="2">
                  <c:v>4 - 5.6</c:v>
                </c:pt>
                <c:pt idx="3">
                  <c:v>5.6 - 8</c:v>
                </c:pt>
                <c:pt idx="4">
                  <c:v>8 - 11</c:v>
                </c:pt>
                <c:pt idx="5">
                  <c:v>11 - 16</c:v>
                </c:pt>
                <c:pt idx="6">
                  <c:v>16 - 22.6</c:v>
                </c:pt>
                <c:pt idx="7">
                  <c:v>22.6 - 32</c:v>
                </c:pt>
                <c:pt idx="8">
                  <c:v>32 - 45</c:v>
                </c:pt>
                <c:pt idx="9">
                  <c:v>45 - 64</c:v>
                </c:pt>
                <c:pt idx="10">
                  <c:v>64 - 90</c:v>
                </c:pt>
                <c:pt idx="11">
                  <c:v>90 - 128</c:v>
                </c:pt>
                <c:pt idx="12">
                  <c:v>128 - 180</c:v>
                </c:pt>
                <c:pt idx="13">
                  <c:v>180 - 256</c:v>
                </c:pt>
                <c:pt idx="14">
                  <c:v>&gt; 256</c:v>
                </c:pt>
              </c:strCache>
            </c:strRef>
          </c:cat>
          <c:val>
            <c:numRef>
              <c:f>'KN6-Sub'!$D$28:$D$42</c:f>
              <c:numCache>
                <c:formatCode>General</c:formatCode>
                <c:ptCount val="15"/>
                <c:pt idx="1">
                  <c:v>1</c:v>
                </c:pt>
                <c:pt idx="2">
                  <c:v>5</c:v>
                </c:pt>
                <c:pt idx="3">
                  <c:v>8</c:v>
                </c:pt>
                <c:pt idx="4">
                  <c:v>14</c:v>
                </c:pt>
                <c:pt idx="5">
                  <c:v>20</c:v>
                </c:pt>
                <c:pt idx="6">
                  <c:v>14</c:v>
                </c:pt>
                <c:pt idx="7">
                  <c:v>8</c:v>
                </c:pt>
                <c:pt idx="8">
                  <c:v>10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E-4F11-A1A1-F8FF4621B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axId val="190068224"/>
        <c:axId val="190088704"/>
      </c:barChart>
      <c:lineChart>
        <c:grouping val="standard"/>
        <c:varyColors val="0"/>
        <c:ser>
          <c:idx val="1"/>
          <c:order val="1"/>
          <c:tx>
            <c:v>Percent Finer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circle"/>
            <c:size val="7"/>
            <c:spPr>
              <a:noFill/>
              <a:ln w="19050">
                <a:solidFill>
                  <a:srgbClr val="000000"/>
                </a:solidFill>
                <a:prstDash val="solid"/>
              </a:ln>
            </c:spPr>
          </c:marker>
          <c:cat>
            <c:strRef>
              <c:f>'KN6-Sub'!$C$28:$C$42</c:f>
              <c:strCache>
                <c:ptCount val="15"/>
                <c:pt idx="0">
                  <c:v>&lt; 2</c:v>
                </c:pt>
                <c:pt idx="1">
                  <c:v>2 - 4</c:v>
                </c:pt>
                <c:pt idx="2">
                  <c:v>4 - 5.6</c:v>
                </c:pt>
                <c:pt idx="3">
                  <c:v>5.6 - 8</c:v>
                </c:pt>
                <c:pt idx="4">
                  <c:v>8 - 11</c:v>
                </c:pt>
                <c:pt idx="5">
                  <c:v>11 - 16</c:v>
                </c:pt>
                <c:pt idx="6">
                  <c:v>16 - 22.6</c:v>
                </c:pt>
                <c:pt idx="7">
                  <c:v>22.6 - 32</c:v>
                </c:pt>
                <c:pt idx="8">
                  <c:v>32 - 45</c:v>
                </c:pt>
                <c:pt idx="9">
                  <c:v>45 - 64</c:v>
                </c:pt>
                <c:pt idx="10">
                  <c:v>64 - 90</c:v>
                </c:pt>
                <c:pt idx="11">
                  <c:v>90 - 128</c:v>
                </c:pt>
                <c:pt idx="12">
                  <c:v>128 - 180</c:v>
                </c:pt>
                <c:pt idx="13">
                  <c:v>180 - 256</c:v>
                </c:pt>
                <c:pt idx="14">
                  <c:v>&gt; 256</c:v>
                </c:pt>
              </c:strCache>
            </c:strRef>
          </c:cat>
          <c:val>
            <c:numRef>
              <c:f>'KN6-Sub'!$E$28:$E$41</c:f>
              <c:numCache>
                <c:formatCode>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1.2345679012345678E-2</c:v>
                </c:pt>
                <c:pt idx="3">
                  <c:v>7.407407407407407E-2</c:v>
                </c:pt>
                <c:pt idx="4">
                  <c:v>0.1728395061728395</c:v>
                </c:pt>
                <c:pt idx="5">
                  <c:v>0.34567901234567899</c:v>
                </c:pt>
                <c:pt idx="6">
                  <c:v>0.59259259259259256</c:v>
                </c:pt>
                <c:pt idx="7">
                  <c:v>0.76543209876543206</c:v>
                </c:pt>
                <c:pt idx="8">
                  <c:v>0.86419753086419748</c:v>
                </c:pt>
                <c:pt idx="9">
                  <c:v>0.98765432098765427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11E-4F11-A1A1-F8FF4621B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090624"/>
        <c:axId val="186725504"/>
      </c:lineChart>
      <c:catAx>
        <c:axId val="190068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Size Class</a:t>
                </a:r>
                <a:r>
                  <a:rPr lang="en-US" sz="10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(mm)</a:t>
                </a:r>
              </a:p>
            </c:rich>
          </c:tx>
          <c:layout>
            <c:manualLayout>
              <c:xMode val="edge"/>
              <c:yMode val="edge"/>
              <c:x val="0.3825503355704698"/>
              <c:y val="0.946923549449935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88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0887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>
            <c:manualLayout>
              <c:xMode val="edge"/>
              <c:yMode val="edge"/>
              <c:x val="6.3654388145001654E-3"/>
              <c:y val="0.33119862055089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68224"/>
        <c:crosses val="autoZero"/>
        <c:crossBetween val="between"/>
        <c:majorUnit val="4"/>
      </c:valAx>
      <c:catAx>
        <c:axId val="190090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725504"/>
        <c:crosses val="autoZero"/>
        <c:auto val="1"/>
        <c:lblAlgn val="ctr"/>
        <c:lblOffset val="100"/>
        <c:noMultiLvlLbl val="0"/>
      </c:catAx>
      <c:valAx>
        <c:axId val="186725504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000">
                    <a:latin typeface="Arial" panose="020B0604020202020204" pitchFamily="34" charset="0"/>
                    <a:cs typeface="Arial" panose="020B0604020202020204" pitchFamily="34" charset="0"/>
                  </a:rPr>
                  <a:t>Percent Finer</a:t>
                </a:r>
              </a:p>
            </c:rich>
          </c:tx>
          <c:overlay val="0"/>
        </c:title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90624"/>
        <c:crosses val="max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972121629341729"/>
          <c:y val="7.4828661468717986E-2"/>
          <c:w val="0.21001180024206034"/>
          <c:h val="0.129380471405342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6350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35561648585707E-2"/>
          <c:y val="4.2710327836681015E-2"/>
          <c:w val="0.81093873848779041"/>
          <c:h val="0.70956525397367698"/>
        </c:manualLayout>
      </c:layout>
      <c:barChart>
        <c:barDir val="col"/>
        <c:grouping val="clustered"/>
        <c:varyColors val="0"/>
        <c:ser>
          <c:idx val="0"/>
          <c:order val="0"/>
          <c:tx>
            <c:v>Count</c:v>
          </c:tx>
          <c:spPr>
            <a:solidFill>
              <a:schemeClr val="bg1">
                <a:lumMod val="85000"/>
              </a:schemeClr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'KN8-Sub'!$C$28:$C$42</c:f>
              <c:strCache>
                <c:ptCount val="15"/>
                <c:pt idx="0">
                  <c:v>&lt; 2</c:v>
                </c:pt>
                <c:pt idx="1">
                  <c:v>2 - 4</c:v>
                </c:pt>
                <c:pt idx="2">
                  <c:v>4 - 5.6</c:v>
                </c:pt>
                <c:pt idx="3">
                  <c:v>5.6 - 8</c:v>
                </c:pt>
                <c:pt idx="4">
                  <c:v>8 - 11</c:v>
                </c:pt>
                <c:pt idx="5">
                  <c:v>11 - 16</c:v>
                </c:pt>
                <c:pt idx="6">
                  <c:v>16 - 22.6</c:v>
                </c:pt>
                <c:pt idx="7">
                  <c:v>22.6 - 32</c:v>
                </c:pt>
                <c:pt idx="8">
                  <c:v>32 - 45</c:v>
                </c:pt>
                <c:pt idx="9">
                  <c:v>45 - 64</c:v>
                </c:pt>
                <c:pt idx="10">
                  <c:v>64 - 90</c:v>
                </c:pt>
                <c:pt idx="11">
                  <c:v>90 - 128</c:v>
                </c:pt>
                <c:pt idx="12">
                  <c:v>128 - 180</c:v>
                </c:pt>
                <c:pt idx="13">
                  <c:v>180 - 256</c:v>
                </c:pt>
                <c:pt idx="14">
                  <c:v>&gt; 256</c:v>
                </c:pt>
              </c:strCache>
            </c:strRef>
          </c:cat>
          <c:val>
            <c:numRef>
              <c:f>'KN8-Sub'!$D$28:$D$42</c:f>
              <c:numCache>
                <c:formatCode>General</c:formatCode>
                <c:ptCount val="15"/>
                <c:pt idx="0">
                  <c:v>18</c:v>
                </c:pt>
                <c:pt idx="1">
                  <c:v>0</c:v>
                </c:pt>
                <c:pt idx="2">
                  <c:v>2</c:v>
                </c:pt>
                <c:pt idx="3">
                  <c:v>5</c:v>
                </c:pt>
                <c:pt idx="4">
                  <c:v>6</c:v>
                </c:pt>
                <c:pt idx="5">
                  <c:v>17</c:v>
                </c:pt>
                <c:pt idx="6">
                  <c:v>15</c:v>
                </c:pt>
                <c:pt idx="7">
                  <c:v>16</c:v>
                </c:pt>
                <c:pt idx="8">
                  <c:v>9</c:v>
                </c:pt>
                <c:pt idx="9">
                  <c:v>8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58-454F-AED3-598E3F3C3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axId val="190068224"/>
        <c:axId val="190088704"/>
      </c:barChart>
      <c:lineChart>
        <c:grouping val="standard"/>
        <c:varyColors val="0"/>
        <c:ser>
          <c:idx val="1"/>
          <c:order val="1"/>
          <c:tx>
            <c:v>Percent Finer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circle"/>
            <c:size val="7"/>
            <c:spPr>
              <a:noFill/>
              <a:ln w="19050">
                <a:solidFill>
                  <a:srgbClr val="000000"/>
                </a:solidFill>
                <a:prstDash val="solid"/>
              </a:ln>
            </c:spPr>
          </c:marker>
          <c:cat>
            <c:strRef>
              <c:f>'KN8-Sub'!$C$28:$C$42</c:f>
              <c:strCache>
                <c:ptCount val="15"/>
                <c:pt idx="0">
                  <c:v>&lt; 2</c:v>
                </c:pt>
                <c:pt idx="1">
                  <c:v>2 - 4</c:v>
                </c:pt>
                <c:pt idx="2">
                  <c:v>4 - 5.6</c:v>
                </c:pt>
                <c:pt idx="3">
                  <c:v>5.6 - 8</c:v>
                </c:pt>
                <c:pt idx="4">
                  <c:v>8 - 11</c:v>
                </c:pt>
                <c:pt idx="5">
                  <c:v>11 - 16</c:v>
                </c:pt>
                <c:pt idx="6">
                  <c:v>16 - 22.6</c:v>
                </c:pt>
                <c:pt idx="7">
                  <c:v>22.6 - 32</c:v>
                </c:pt>
                <c:pt idx="8">
                  <c:v>32 - 45</c:v>
                </c:pt>
                <c:pt idx="9">
                  <c:v>45 - 64</c:v>
                </c:pt>
                <c:pt idx="10">
                  <c:v>64 - 90</c:v>
                </c:pt>
                <c:pt idx="11">
                  <c:v>90 - 128</c:v>
                </c:pt>
                <c:pt idx="12">
                  <c:v>128 - 180</c:v>
                </c:pt>
                <c:pt idx="13">
                  <c:v>180 - 256</c:v>
                </c:pt>
                <c:pt idx="14">
                  <c:v>&gt; 256</c:v>
                </c:pt>
              </c:strCache>
            </c:strRef>
          </c:cat>
          <c:val>
            <c:numRef>
              <c:f>'KN8-Sub'!$E$28:$E$41</c:f>
              <c:numCache>
                <c:formatCode>0%</c:formatCode>
                <c:ptCount val="14"/>
                <c:pt idx="0">
                  <c:v>0</c:v>
                </c:pt>
                <c:pt idx="1">
                  <c:v>0.18</c:v>
                </c:pt>
                <c:pt idx="2">
                  <c:v>0.18</c:v>
                </c:pt>
                <c:pt idx="3">
                  <c:v>0.2</c:v>
                </c:pt>
                <c:pt idx="4">
                  <c:v>0.25</c:v>
                </c:pt>
                <c:pt idx="5">
                  <c:v>0.31</c:v>
                </c:pt>
                <c:pt idx="6">
                  <c:v>0.48</c:v>
                </c:pt>
                <c:pt idx="7">
                  <c:v>0.63</c:v>
                </c:pt>
                <c:pt idx="8">
                  <c:v>0.79</c:v>
                </c:pt>
                <c:pt idx="9">
                  <c:v>0.88</c:v>
                </c:pt>
                <c:pt idx="10">
                  <c:v>0.96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158-454F-AED3-598E3F3C3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090624"/>
        <c:axId val="186725504"/>
      </c:lineChart>
      <c:catAx>
        <c:axId val="190068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Size Class</a:t>
                </a:r>
                <a:r>
                  <a:rPr lang="en-US" sz="10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(mm)</a:t>
                </a:r>
              </a:p>
            </c:rich>
          </c:tx>
          <c:layout>
            <c:manualLayout>
              <c:xMode val="edge"/>
              <c:yMode val="edge"/>
              <c:x val="0.3825503355704698"/>
              <c:y val="0.946923549449935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88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0887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>
            <c:manualLayout>
              <c:xMode val="edge"/>
              <c:yMode val="edge"/>
              <c:x val="6.3654388145001654E-3"/>
              <c:y val="0.33119862055089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68224"/>
        <c:crosses val="autoZero"/>
        <c:crossBetween val="between"/>
        <c:majorUnit val="4"/>
      </c:valAx>
      <c:catAx>
        <c:axId val="190090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725504"/>
        <c:crosses val="autoZero"/>
        <c:auto val="1"/>
        <c:lblAlgn val="ctr"/>
        <c:lblOffset val="100"/>
        <c:noMultiLvlLbl val="0"/>
      </c:catAx>
      <c:valAx>
        <c:axId val="186725504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000">
                    <a:latin typeface="Arial" panose="020B0604020202020204" pitchFamily="34" charset="0"/>
                    <a:cs typeface="Arial" panose="020B0604020202020204" pitchFamily="34" charset="0"/>
                  </a:rPr>
                  <a:t>Percent Finer</a:t>
                </a:r>
              </a:p>
            </c:rich>
          </c:tx>
          <c:overlay val="0"/>
        </c:title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90624"/>
        <c:crosses val="max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972121629341729"/>
          <c:y val="7.4828661468717986E-2"/>
          <c:w val="0.21001180024206034"/>
          <c:h val="0.129380471405342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6350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35561648585707E-2"/>
          <c:y val="4.2710327836681015E-2"/>
          <c:w val="0.81093873848779041"/>
          <c:h val="0.70956525397367698"/>
        </c:manualLayout>
      </c:layout>
      <c:barChart>
        <c:barDir val="col"/>
        <c:grouping val="clustered"/>
        <c:varyColors val="0"/>
        <c:ser>
          <c:idx val="0"/>
          <c:order val="0"/>
          <c:tx>
            <c:v>Count</c:v>
          </c:tx>
          <c:spPr>
            <a:solidFill>
              <a:schemeClr val="bg1">
                <a:lumMod val="85000"/>
              </a:schemeClr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'KN1'!$C$28:$C$42</c:f>
              <c:strCache>
                <c:ptCount val="15"/>
                <c:pt idx="0">
                  <c:v>&lt; 2</c:v>
                </c:pt>
                <c:pt idx="1">
                  <c:v>2 - 4</c:v>
                </c:pt>
                <c:pt idx="2">
                  <c:v>4 - 5.6</c:v>
                </c:pt>
                <c:pt idx="3">
                  <c:v>5.6 - 8</c:v>
                </c:pt>
                <c:pt idx="4">
                  <c:v>8 - 11</c:v>
                </c:pt>
                <c:pt idx="5">
                  <c:v>11 - 16</c:v>
                </c:pt>
                <c:pt idx="6">
                  <c:v>16 - 22.6</c:v>
                </c:pt>
                <c:pt idx="7">
                  <c:v>22.6 - 32</c:v>
                </c:pt>
                <c:pt idx="8">
                  <c:v>32 - 45</c:v>
                </c:pt>
                <c:pt idx="9">
                  <c:v>45 - 64</c:v>
                </c:pt>
                <c:pt idx="10">
                  <c:v>64 - 90</c:v>
                </c:pt>
                <c:pt idx="11">
                  <c:v>90 - 128</c:v>
                </c:pt>
                <c:pt idx="12">
                  <c:v>128 - 180</c:v>
                </c:pt>
                <c:pt idx="13">
                  <c:v>180 - 256</c:v>
                </c:pt>
                <c:pt idx="14">
                  <c:v>&gt; 256</c:v>
                </c:pt>
              </c:strCache>
            </c:strRef>
          </c:cat>
          <c:val>
            <c:numRef>
              <c:f>'KN1'!$D$28:$D$42</c:f>
              <c:numCache>
                <c:formatCode>General</c:formatCode>
                <c:ptCount val="15"/>
                <c:pt idx="4">
                  <c:v>1</c:v>
                </c:pt>
                <c:pt idx="5">
                  <c:v>5</c:v>
                </c:pt>
                <c:pt idx="6">
                  <c:v>7</c:v>
                </c:pt>
                <c:pt idx="7">
                  <c:v>17</c:v>
                </c:pt>
                <c:pt idx="8">
                  <c:v>24</c:v>
                </c:pt>
                <c:pt idx="9">
                  <c:v>26</c:v>
                </c:pt>
                <c:pt idx="10">
                  <c:v>13</c:v>
                </c:pt>
                <c:pt idx="11">
                  <c:v>6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D5-48EC-BDB6-DD2EAF506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axId val="190068224"/>
        <c:axId val="190088704"/>
      </c:barChart>
      <c:lineChart>
        <c:grouping val="standard"/>
        <c:varyColors val="0"/>
        <c:ser>
          <c:idx val="1"/>
          <c:order val="1"/>
          <c:tx>
            <c:v>Percent Finer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circle"/>
            <c:size val="7"/>
            <c:spPr>
              <a:noFill/>
              <a:ln w="19050">
                <a:solidFill>
                  <a:srgbClr val="000000"/>
                </a:solidFill>
                <a:prstDash val="solid"/>
              </a:ln>
            </c:spPr>
          </c:marker>
          <c:cat>
            <c:strRef>
              <c:f>'KN1'!$C$28:$C$42</c:f>
              <c:strCache>
                <c:ptCount val="15"/>
                <c:pt idx="0">
                  <c:v>&lt; 2</c:v>
                </c:pt>
                <c:pt idx="1">
                  <c:v>2 - 4</c:v>
                </c:pt>
                <c:pt idx="2">
                  <c:v>4 - 5.6</c:v>
                </c:pt>
                <c:pt idx="3">
                  <c:v>5.6 - 8</c:v>
                </c:pt>
                <c:pt idx="4">
                  <c:v>8 - 11</c:v>
                </c:pt>
                <c:pt idx="5">
                  <c:v>11 - 16</c:v>
                </c:pt>
                <c:pt idx="6">
                  <c:v>16 - 22.6</c:v>
                </c:pt>
                <c:pt idx="7">
                  <c:v>22.6 - 32</c:v>
                </c:pt>
                <c:pt idx="8">
                  <c:v>32 - 45</c:v>
                </c:pt>
                <c:pt idx="9">
                  <c:v>45 - 64</c:v>
                </c:pt>
                <c:pt idx="10">
                  <c:v>64 - 90</c:v>
                </c:pt>
                <c:pt idx="11">
                  <c:v>90 - 128</c:v>
                </c:pt>
                <c:pt idx="12">
                  <c:v>128 - 180</c:v>
                </c:pt>
                <c:pt idx="13">
                  <c:v>180 - 256</c:v>
                </c:pt>
                <c:pt idx="14">
                  <c:v>&gt; 256</c:v>
                </c:pt>
              </c:strCache>
            </c:strRef>
          </c:cat>
          <c:val>
            <c:numRef>
              <c:f>'KN1'!$E$28:$E$41</c:f>
              <c:numCache>
                <c:formatCode>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0.01</c:v>
                </c:pt>
                <c:pt idx="6">
                  <c:v>0.06</c:v>
                </c:pt>
                <c:pt idx="7">
                  <c:v>0.13</c:v>
                </c:pt>
                <c:pt idx="8">
                  <c:v>0.3</c:v>
                </c:pt>
                <c:pt idx="9">
                  <c:v>0.54</c:v>
                </c:pt>
                <c:pt idx="10">
                  <c:v>0.8</c:v>
                </c:pt>
                <c:pt idx="11">
                  <c:v>0.93</c:v>
                </c:pt>
                <c:pt idx="12">
                  <c:v>0.99</c:v>
                </c:pt>
                <c:pt idx="13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AD5-48EC-BDB6-DD2EAF506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090624"/>
        <c:axId val="186725504"/>
      </c:lineChart>
      <c:catAx>
        <c:axId val="190068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Size Class</a:t>
                </a:r>
                <a:r>
                  <a:rPr lang="en-US" sz="10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(mm)</a:t>
                </a:r>
              </a:p>
            </c:rich>
          </c:tx>
          <c:layout>
            <c:manualLayout>
              <c:xMode val="edge"/>
              <c:yMode val="edge"/>
              <c:x val="0.3825503355704698"/>
              <c:y val="0.946923549449935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88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0887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>
            <c:manualLayout>
              <c:xMode val="edge"/>
              <c:yMode val="edge"/>
              <c:x val="6.3654388145001654E-3"/>
              <c:y val="0.33119862055089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68224"/>
        <c:crosses val="autoZero"/>
        <c:crossBetween val="between"/>
        <c:majorUnit val="4"/>
      </c:valAx>
      <c:catAx>
        <c:axId val="190090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725504"/>
        <c:crosses val="autoZero"/>
        <c:auto val="1"/>
        <c:lblAlgn val="ctr"/>
        <c:lblOffset val="100"/>
        <c:noMultiLvlLbl val="0"/>
      </c:catAx>
      <c:valAx>
        <c:axId val="186725504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000">
                    <a:latin typeface="Arial" panose="020B0604020202020204" pitchFamily="34" charset="0"/>
                    <a:cs typeface="Arial" panose="020B0604020202020204" pitchFamily="34" charset="0"/>
                  </a:rPr>
                  <a:t>Percent Finer</a:t>
                </a:r>
              </a:p>
            </c:rich>
          </c:tx>
          <c:overlay val="0"/>
        </c:title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90624"/>
        <c:crosses val="max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972121629341729"/>
          <c:y val="7.4828661468717986E-2"/>
          <c:w val="0.21001180024206034"/>
          <c:h val="0.129380471405342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6350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35561648585707E-2"/>
          <c:y val="4.2710327836681015E-2"/>
          <c:w val="0.81093873848779041"/>
          <c:h val="0.70956525397367698"/>
        </c:manualLayout>
      </c:layout>
      <c:barChart>
        <c:barDir val="col"/>
        <c:grouping val="clustered"/>
        <c:varyColors val="0"/>
        <c:ser>
          <c:idx val="0"/>
          <c:order val="0"/>
          <c:tx>
            <c:v>Count</c:v>
          </c:tx>
          <c:spPr>
            <a:solidFill>
              <a:schemeClr val="bg1">
                <a:lumMod val="85000"/>
              </a:schemeClr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'KN2'!$C$28:$C$42</c:f>
              <c:strCache>
                <c:ptCount val="15"/>
                <c:pt idx="0">
                  <c:v>&lt; 2</c:v>
                </c:pt>
                <c:pt idx="1">
                  <c:v>2 - 4</c:v>
                </c:pt>
                <c:pt idx="2">
                  <c:v>4 - 5.6</c:v>
                </c:pt>
                <c:pt idx="3">
                  <c:v>5.6 - 8</c:v>
                </c:pt>
                <c:pt idx="4">
                  <c:v>8 - 11</c:v>
                </c:pt>
                <c:pt idx="5">
                  <c:v>11 - 16</c:v>
                </c:pt>
                <c:pt idx="6">
                  <c:v>16 - 22.6</c:v>
                </c:pt>
                <c:pt idx="7">
                  <c:v>22.6 - 32</c:v>
                </c:pt>
                <c:pt idx="8">
                  <c:v>32 - 45</c:v>
                </c:pt>
                <c:pt idx="9">
                  <c:v>45 - 64</c:v>
                </c:pt>
                <c:pt idx="10">
                  <c:v>64 - 90</c:v>
                </c:pt>
                <c:pt idx="11">
                  <c:v>90 - 128</c:v>
                </c:pt>
                <c:pt idx="12">
                  <c:v>128 - 180</c:v>
                </c:pt>
                <c:pt idx="13">
                  <c:v>180 - 256</c:v>
                </c:pt>
                <c:pt idx="14">
                  <c:v>&gt; 256</c:v>
                </c:pt>
              </c:strCache>
            </c:strRef>
          </c:cat>
          <c:val>
            <c:numRef>
              <c:f>'KN2'!$D$28:$D$42</c:f>
              <c:numCache>
                <c:formatCode>General</c:formatCode>
                <c:ptCount val="15"/>
                <c:pt idx="5">
                  <c:v>5</c:v>
                </c:pt>
                <c:pt idx="6">
                  <c:v>3</c:v>
                </c:pt>
                <c:pt idx="7">
                  <c:v>13</c:v>
                </c:pt>
                <c:pt idx="8">
                  <c:v>28</c:v>
                </c:pt>
                <c:pt idx="9">
                  <c:v>27</c:v>
                </c:pt>
                <c:pt idx="10">
                  <c:v>22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2-4757-9A8A-B0D32EEEA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axId val="190068224"/>
        <c:axId val="190088704"/>
      </c:barChart>
      <c:lineChart>
        <c:grouping val="standard"/>
        <c:varyColors val="0"/>
        <c:ser>
          <c:idx val="1"/>
          <c:order val="1"/>
          <c:tx>
            <c:v>Percent Finer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circle"/>
            <c:size val="7"/>
            <c:spPr>
              <a:noFill/>
              <a:ln w="19050">
                <a:solidFill>
                  <a:srgbClr val="000000"/>
                </a:solidFill>
                <a:prstDash val="solid"/>
              </a:ln>
            </c:spPr>
          </c:marker>
          <c:cat>
            <c:strRef>
              <c:f>'KN2'!$C$28:$C$42</c:f>
              <c:strCache>
                <c:ptCount val="15"/>
                <c:pt idx="0">
                  <c:v>&lt; 2</c:v>
                </c:pt>
                <c:pt idx="1">
                  <c:v>2 - 4</c:v>
                </c:pt>
                <c:pt idx="2">
                  <c:v>4 - 5.6</c:v>
                </c:pt>
                <c:pt idx="3">
                  <c:v>5.6 - 8</c:v>
                </c:pt>
                <c:pt idx="4">
                  <c:v>8 - 11</c:v>
                </c:pt>
                <c:pt idx="5">
                  <c:v>11 - 16</c:v>
                </c:pt>
                <c:pt idx="6">
                  <c:v>16 - 22.6</c:v>
                </c:pt>
                <c:pt idx="7">
                  <c:v>22.6 - 32</c:v>
                </c:pt>
                <c:pt idx="8">
                  <c:v>32 - 45</c:v>
                </c:pt>
                <c:pt idx="9">
                  <c:v>45 - 64</c:v>
                </c:pt>
                <c:pt idx="10">
                  <c:v>64 - 90</c:v>
                </c:pt>
                <c:pt idx="11">
                  <c:v>90 - 128</c:v>
                </c:pt>
                <c:pt idx="12">
                  <c:v>128 - 180</c:v>
                </c:pt>
                <c:pt idx="13">
                  <c:v>180 - 256</c:v>
                </c:pt>
                <c:pt idx="14">
                  <c:v>&gt; 256</c:v>
                </c:pt>
              </c:strCache>
            </c:strRef>
          </c:cat>
          <c:val>
            <c:numRef>
              <c:f>'KN2'!$E$28:$E$41</c:f>
              <c:numCache>
                <c:formatCode>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0.05</c:v>
                </c:pt>
                <c:pt idx="7">
                  <c:v>0.08</c:v>
                </c:pt>
                <c:pt idx="8">
                  <c:v>0.21</c:v>
                </c:pt>
                <c:pt idx="9">
                  <c:v>0.49</c:v>
                </c:pt>
                <c:pt idx="10">
                  <c:v>0.76</c:v>
                </c:pt>
                <c:pt idx="11">
                  <c:v>0.98</c:v>
                </c:pt>
                <c:pt idx="12">
                  <c:v>0.99</c:v>
                </c:pt>
                <c:pt idx="13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D02-4757-9A8A-B0D32EEEA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090624"/>
        <c:axId val="186725504"/>
      </c:lineChart>
      <c:catAx>
        <c:axId val="190068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Size Class</a:t>
                </a:r>
                <a:r>
                  <a:rPr lang="en-US" sz="10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(mm)</a:t>
                </a:r>
              </a:p>
            </c:rich>
          </c:tx>
          <c:layout>
            <c:manualLayout>
              <c:xMode val="edge"/>
              <c:yMode val="edge"/>
              <c:x val="0.3825503355704698"/>
              <c:y val="0.946923549449935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88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0887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>
            <c:manualLayout>
              <c:xMode val="edge"/>
              <c:yMode val="edge"/>
              <c:x val="6.3654388145001654E-3"/>
              <c:y val="0.33119862055089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68224"/>
        <c:crosses val="autoZero"/>
        <c:crossBetween val="between"/>
        <c:majorUnit val="4"/>
      </c:valAx>
      <c:catAx>
        <c:axId val="190090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725504"/>
        <c:crosses val="autoZero"/>
        <c:auto val="1"/>
        <c:lblAlgn val="ctr"/>
        <c:lblOffset val="100"/>
        <c:noMultiLvlLbl val="0"/>
      </c:catAx>
      <c:valAx>
        <c:axId val="186725504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000">
                    <a:latin typeface="Arial" panose="020B0604020202020204" pitchFamily="34" charset="0"/>
                    <a:cs typeface="Arial" panose="020B0604020202020204" pitchFamily="34" charset="0"/>
                  </a:rPr>
                  <a:t>Percent Finer</a:t>
                </a:r>
              </a:p>
            </c:rich>
          </c:tx>
          <c:overlay val="0"/>
        </c:title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90624"/>
        <c:crosses val="max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972121629341729"/>
          <c:y val="7.4828661468717986E-2"/>
          <c:w val="0.21001180024206034"/>
          <c:h val="0.129380471405342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6350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35561648585707E-2"/>
          <c:y val="4.2710327836681015E-2"/>
          <c:w val="0.81093873848779041"/>
          <c:h val="0.70956525397367698"/>
        </c:manualLayout>
      </c:layout>
      <c:barChart>
        <c:barDir val="col"/>
        <c:grouping val="clustered"/>
        <c:varyColors val="0"/>
        <c:ser>
          <c:idx val="0"/>
          <c:order val="0"/>
          <c:tx>
            <c:v>Count</c:v>
          </c:tx>
          <c:spPr>
            <a:solidFill>
              <a:schemeClr val="bg1">
                <a:lumMod val="85000"/>
              </a:schemeClr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'KN5'!$C$28:$C$42</c:f>
              <c:strCache>
                <c:ptCount val="15"/>
                <c:pt idx="0">
                  <c:v>&lt; 2</c:v>
                </c:pt>
                <c:pt idx="1">
                  <c:v>2 - 4</c:v>
                </c:pt>
                <c:pt idx="2">
                  <c:v>4 - 5.6</c:v>
                </c:pt>
                <c:pt idx="3">
                  <c:v>5.6 - 8</c:v>
                </c:pt>
                <c:pt idx="4">
                  <c:v>8 - 11</c:v>
                </c:pt>
                <c:pt idx="5">
                  <c:v>11 - 16</c:v>
                </c:pt>
                <c:pt idx="6">
                  <c:v>16 - 22.6</c:v>
                </c:pt>
                <c:pt idx="7">
                  <c:v>22.6 - 32</c:v>
                </c:pt>
                <c:pt idx="8">
                  <c:v>32 - 45</c:v>
                </c:pt>
                <c:pt idx="9">
                  <c:v>45 - 64</c:v>
                </c:pt>
                <c:pt idx="10">
                  <c:v>64 - 90</c:v>
                </c:pt>
                <c:pt idx="11">
                  <c:v>90 - 128</c:v>
                </c:pt>
                <c:pt idx="12">
                  <c:v>128 - 180</c:v>
                </c:pt>
                <c:pt idx="13">
                  <c:v>180 - 256</c:v>
                </c:pt>
                <c:pt idx="14">
                  <c:v>&gt; 256</c:v>
                </c:pt>
              </c:strCache>
            </c:strRef>
          </c:cat>
          <c:val>
            <c:numRef>
              <c:f>'KN5'!$D$28:$D$42</c:f>
              <c:numCache>
                <c:formatCode>General</c:formatCode>
                <c:ptCount val="15"/>
                <c:pt idx="4">
                  <c:v>2</c:v>
                </c:pt>
                <c:pt idx="5">
                  <c:v>4</c:v>
                </c:pt>
                <c:pt idx="6">
                  <c:v>15</c:v>
                </c:pt>
                <c:pt idx="7">
                  <c:v>26</c:v>
                </c:pt>
                <c:pt idx="8">
                  <c:v>20</c:v>
                </c:pt>
                <c:pt idx="9">
                  <c:v>26</c:v>
                </c:pt>
                <c:pt idx="1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AC-4053-AF39-A3BA1FC3B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axId val="190068224"/>
        <c:axId val="190088704"/>
      </c:barChart>
      <c:lineChart>
        <c:grouping val="standard"/>
        <c:varyColors val="0"/>
        <c:ser>
          <c:idx val="1"/>
          <c:order val="1"/>
          <c:tx>
            <c:v>Percent Finer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circle"/>
            <c:size val="7"/>
            <c:spPr>
              <a:noFill/>
              <a:ln w="19050">
                <a:solidFill>
                  <a:srgbClr val="000000"/>
                </a:solidFill>
                <a:prstDash val="solid"/>
              </a:ln>
            </c:spPr>
          </c:marker>
          <c:cat>
            <c:strRef>
              <c:f>'KN5'!$C$28:$C$42</c:f>
              <c:strCache>
                <c:ptCount val="15"/>
                <c:pt idx="0">
                  <c:v>&lt; 2</c:v>
                </c:pt>
                <c:pt idx="1">
                  <c:v>2 - 4</c:v>
                </c:pt>
                <c:pt idx="2">
                  <c:v>4 - 5.6</c:v>
                </c:pt>
                <c:pt idx="3">
                  <c:v>5.6 - 8</c:v>
                </c:pt>
                <c:pt idx="4">
                  <c:v>8 - 11</c:v>
                </c:pt>
                <c:pt idx="5">
                  <c:v>11 - 16</c:v>
                </c:pt>
                <c:pt idx="6">
                  <c:v>16 - 22.6</c:v>
                </c:pt>
                <c:pt idx="7">
                  <c:v>22.6 - 32</c:v>
                </c:pt>
                <c:pt idx="8">
                  <c:v>32 - 45</c:v>
                </c:pt>
                <c:pt idx="9">
                  <c:v>45 - 64</c:v>
                </c:pt>
                <c:pt idx="10">
                  <c:v>64 - 90</c:v>
                </c:pt>
                <c:pt idx="11">
                  <c:v>90 - 128</c:v>
                </c:pt>
                <c:pt idx="12">
                  <c:v>128 - 180</c:v>
                </c:pt>
                <c:pt idx="13">
                  <c:v>180 - 256</c:v>
                </c:pt>
                <c:pt idx="14">
                  <c:v>&gt; 256</c:v>
                </c:pt>
              </c:strCache>
            </c:strRef>
          </c:cat>
          <c:val>
            <c:numRef>
              <c:f>'KN5'!$E$28:$E$41</c:f>
              <c:numCache>
                <c:formatCode>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0.02</c:v>
                </c:pt>
                <c:pt idx="6">
                  <c:v>0.06</c:v>
                </c:pt>
                <c:pt idx="7">
                  <c:v>0.21</c:v>
                </c:pt>
                <c:pt idx="8">
                  <c:v>0.47</c:v>
                </c:pt>
                <c:pt idx="9">
                  <c:v>0.67</c:v>
                </c:pt>
                <c:pt idx="10">
                  <c:v>0.93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BAC-4053-AF39-A3BA1FC3B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090624"/>
        <c:axId val="186725504"/>
      </c:lineChart>
      <c:catAx>
        <c:axId val="190068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Size Class</a:t>
                </a:r>
                <a:r>
                  <a:rPr lang="en-US" sz="10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(mm)</a:t>
                </a:r>
              </a:p>
            </c:rich>
          </c:tx>
          <c:layout>
            <c:manualLayout>
              <c:xMode val="edge"/>
              <c:yMode val="edge"/>
              <c:x val="0.3825503355704698"/>
              <c:y val="0.946923549449935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88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0887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>
            <c:manualLayout>
              <c:xMode val="edge"/>
              <c:yMode val="edge"/>
              <c:x val="6.3654388145001654E-3"/>
              <c:y val="0.33119862055089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68224"/>
        <c:crosses val="autoZero"/>
        <c:crossBetween val="between"/>
        <c:majorUnit val="4"/>
      </c:valAx>
      <c:catAx>
        <c:axId val="190090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725504"/>
        <c:crosses val="autoZero"/>
        <c:auto val="1"/>
        <c:lblAlgn val="ctr"/>
        <c:lblOffset val="100"/>
        <c:noMultiLvlLbl val="0"/>
      </c:catAx>
      <c:valAx>
        <c:axId val="186725504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000">
                    <a:latin typeface="Arial" panose="020B0604020202020204" pitchFamily="34" charset="0"/>
                    <a:cs typeface="Arial" panose="020B0604020202020204" pitchFamily="34" charset="0"/>
                  </a:rPr>
                  <a:t>Percent Finer</a:t>
                </a:r>
              </a:p>
            </c:rich>
          </c:tx>
          <c:overlay val="0"/>
        </c:title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90624"/>
        <c:crosses val="max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972121629341729"/>
          <c:y val="7.4828661468717986E-2"/>
          <c:w val="0.21001180024206034"/>
          <c:h val="0.129380471405342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6350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35561648585707E-2"/>
          <c:y val="4.2710327836681015E-2"/>
          <c:w val="0.81093873848779041"/>
          <c:h val="0.70956525397367698"/>
        </c:manualLayout>
      </c:layout>
      <c:barChart>
        <c:barDir val="col"/>
        <c:grouping val="clustered"/>
        <c:varyColors val="0"/>
        <c:ser>
          <c:idx val="0"/>
          <c:order val="0"/>
          <c:tx>
            <c:v>Count</c:v>
          </c:tx>
          <c:spPr>
            <a:solidFill>
              <a:schemeClr val="bg1">
                <a:lumMod val="85000"/>
              </a:schemeClr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'KN7'!$C$28:$C$42</c:f>
              <c:strCache>
                <c:ptCount val="15"/>
                <c:pt idx="0">
                  <c:v>&lt; 2</c:v>
                </c:pt>
                <c:pt idx="1">
                  <c:v>2 - 4</c:v>
                </c:pt>
                <c:pt idx="2">
                  <c:v>4 - 5.6</c:v>
                </c:pt>
                <c:pt idx="3">
                  <c:v>5.6 - 8</c:v>
                </c:pt>
                <c:pt idx="4">
                  <c:v>8 - 11</c:v>
                </c:pt>
                <c:pt idx="5">
                  <c:v>11 - 16</c:v>
                </c:pt>
                <c:pt idx="6">
                  <c:v>16 - 22.6</c:v>
                </c:pt>
                <c:pt idx="7">
                  <c:v>22.6 - 32</c:v>
                </c:pt>
                <c:pt idx="8">
                  <c:v>32 - 45</c:v>
                </c:pt>
                <c:pt idx="9">
                  <c:v>45 - 64</c:v>
                </c:pt>
                <c:pt idx="10">
                  <c:v>64 - 90</c:v>
                </c:pt>
                <c:pt idx="11">
                  <c:v>90 - 128</c:v>
                </c:pt>
                <c:pt idx="12">
                  <c:v>128 - 180</c:v>
                </c:pt>
                <c:pt idx="13">
                  <c:v>180 - 256</c:v>
                </c:pt>
                <c:pt idx="14">
                  <c:v>&gt; 256</c:v>
                </c:pt>
              </c:strCache>
            </c:strRef>
          </c:cat>
          <c:val>
            <c:numRef>
              <c:f>'KN7'!$D$28:$D$42</c:f>
              <c:numCache>
                <c:formatCode>General</c:formatCode>
                <c:ptCount val="15"/>
                <c:pt idx="5">
                  <c:v>1</c:v>
                </c:pt>
                <c:pt idx="6">
                  <c:v>2</c:v>
                </c:pt>
                <c:pt idx="7">
                  <c:v>17</c:v>
                </c:pt>
                <c:pt idx="8">
                  <c:v>22</c:v>
                </c:pt>
                <c:pt idx="9">
                  <c:v>30</c:v>
                </c:pt>
                <c:pt idx="10">
                  <c:v>19</c:v>
                </c:pt>
                <c:pt idx="11">
                  <c:v>8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F5-40D1-A480-1FCD81DC4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axId val="190068224"/>
        <c:axId val="190088704"/>
      </c:barChart>
      <c:lineChart>
        <c:grouping val="standard"/>
        <c:varyColors val="0"/>
        <c:ser>
          <c:idx val="1"/>
          <c:order val="1"/>
          <c:tx>
            <c:v>Percent Finer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circle"/>
            <c:size val="7"/>
            <c:spPr>
              <a:noFill/>
              <a:ln w="19050">
                <a:solidFill>
                  <a:srgbClr val="000000"/>
                </a:solidFill>
                <a:prstDash val="solid"/>
              </a:ln>
            </c:spPr>
          </c:marker>
          <c:cat>
            <c:strRef>
              <c:f>'KN7'!$C$28:$C$42</c:f>
              <c:strCache>
                <c:ptCount val="15"/>
                <c:pt idx="0">
                  <c:v>&lt; 2</c:v>
                </c:pt>
                <c:pt idx="1">
                  <c:v>2 - 4</c:v>
                </c:pt>
                <c:pt idx="2">
                  <c:v>4 - 5.6</c:v>
                </c:pt>
                <c:pt idx="3">
                  <c:v>5.6 - 8</c:v>
                </c:pt>
                <c:pt idx="4">
                  <c:v>8 - 11</c:v>
                </c:pt>
                <c:pt idx="5">
                  <c:v>11 - 16</c:v>
                </c:pt>
                <c:pt idx="6">
                  <c:v>16 - 22.6</c:v>
                </c:pt>
                <c:pt idx="7">
                  <c:v>22.6 - 32</c:v>
                </c:pt>
                <c:pt idx="8">
                  <c:v>32 - 45</c:v>
                </c:pt>
                <c:pt idx="9">
                  <c:v>45 - 64</c:v>
                </c:pt>
                <c:pt idx="10">
                  <c:v>64 - 90</c:v>
                </c:pt>
                <c:pt idx="11">
                  <c:v>90 - 128</c:v>
                </c:pt>
                <c:pt idx="12">
                  <c:v>128 - 180</c:v>
                </c:pt>
                <c:pt idx="13">
                  <c:v>180 - 256</c:v>
                </c:pt>
                <c:pt idx="14">
                  <c:v>&gt; 256</c:v>
                </c:pt>
              </c:strCache>
            </c:strRef>
          </c:cat>
          <c:val>
            <c:numRef>
              <c:f>'KN7'!$E$28:$E$41</c:f>
              <c:numCache>
                <c:formatCode>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0.01</c:v>
                </c:pt>
                <c:pt idx="7">
                  <c:v>0.03</c:v>
                </c:pt>
                <c:pt idx="8">
                  <c:v>0.2</c:v>
                </c:pt>
                <c:pt idx="9">
                  <c:v>0.42</c:v>
                </c:pt>
                <c:pt idx="10">
                  <c:v>0.72</c:v>
                </c:pt>
                <c:pt idx="11">
                  <c:v>0.91</c:v>
                </c:pt>
                <c:pt idx="12">
                  <c:v>0.99</c:v>
                </c:pt>
                <c:pt idx="13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AF5-40D1-A480-1FCD81DC4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090624"/>
        <c:axId val="186725504"/>
      </c:lineChart>
      <c:catAx>
        <c:axId val="190068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Size Class</a:t>
                </a:r>
                <a:r>
                  <a:rPr lang="en-US" sz="10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(mm)</a:t>
                </a:r>
              </a:p>
            </c:rich>
          </c:tx>
          <c:layout>
            <c:manualLayout>
              <c:xMode val="edge"/>
              <c:yMode val="edge"/>
              <c:x val="0.3825503355704698"/>
              <c:y val="0.946923549449935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88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0887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>
            <c:manualLayout>
              <c:xMode val="edge"/>
              <c:yMode val="edge"/>
              <c:x val="6.3654388145001654E-3"/>
              <c:y val="0.33119862055089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68224"/>
        <c:crosses val="autoZero"/>
        <c:crossBetween val="between"/>
        <c:majorUnit val="4"/>
      </c:valAx>
      <c:catAx>
        <c:axId val="190090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725504"/>
        <c:crosses val="autoZero"/>
        <c:auto val="1"/>
        <c:lblAlgn val="ctr"/>
        <c:lblOffset val="100"/>
        <c:noMultiLvlLbl val="0"/>
      </c:catAx>
      <c:valAx>
        <c:axId val="186725504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000">
                    <a:latin typeface="Arial" panose="020B0604020202020204" pitchFamily="34" charset="0"/>
                    <a:cs typeface="Arial" panose="020B0604020202020204" pitchFamily="34" charset="0"/>
                  </a:rPr>
                  <a:t>Percent Finer</a:t>
                </a:r>
              </a:p>
            </c:rich>
          </c:tx>
          <c:overlay val="0"/>
        </c:title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90624"/>
        <c:crosses val="max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972121629341729"/>
          <c:y val="7.4828661468717986E-2"/>
          <c:w val="0.21001180024206034"/>
          <c:h val="0.129380471405342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6350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35561648585707E-2"/>
          <c:y val="4.2710327836681015E-2"/>
          <c:w val="0.81093873848779041"/>
          <c:h val="0.70956525397367698"/>
        </c:manualLayout>
      </c:layout>
      <c:barChart>
        <c:barDir val="col"/>
        <c:grouping val="clustered"/>
        <c:varyColors val="0"/>
        <c:ser>
          <c:idx val="0"/>
          <c:order val="0"/>
          <c:tx>
            <c:v>Count</c:v>
          </c:tx>
          <c:spPr>
            <a:solidFill>
              <a:schemeClr val="bg1">
                <a:lumMod val="85000"/>
              </a:schemeClr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'KN9'!$C$28:$C$42</c:f>
              <c:strCache>
                <c:ptCount val="15"/>
                <c:pt idx="0">
                  <c:v>&lt; 2</c:v>
                </c:pt>
                <c:pt idx="1">
                  <c:v>2 - 4</c:v>
                </c:pt>
                <c:pt idx="2">
                  <c:v>4 - 5.6</c:v>
                </c:pt>
                <c:pt idx="3">
                  <c:v>5.6 - 8</c:v>
                </c:pt>
                <c:pt idx="4">
                  <c:v>8 - 11</c:v>
                </c:pt>
                <c:pt idx="5">
                  <c:v>11 - 16</c:v>
                </c:pt>
                <c:pt idx="6">
                  <c:v>16 - 22.6</c:v>
                </c:pt>
                <c:pt idx="7">
                  <c:v>22.6 - 32</c:v>
                </c:pt>
                <c:pt idx="8">
                  <c:v>32 - 45</c:v>
                </c:pt>
                <c:pt idx="9">
                  <c:v>45 - 64</c:v>
                </c:pt>
                <c:pt idx="10">
                  <c:v>64 - 90</c:v>
                </c:pt>
                <c:pt idx="11">
                  <c:v>90 - 128</c:v>
                </c:pt>
                <c:pt idx="12">
                  <c:v>128 - 180</c:v>
                </c:pt>
                <c:pt idx="13">
                  <c:v>180 - 256</c:v>
                </c:pt>
                <c:pt idx="14">
                  <c:v>&gt; 256</c:v>
                </c:pt>
              </c:strCache>
            </c:strRef>
          </c:cat>
          <c:val>
            <c:numRef>
              <c:f>'KN9'!$D$28:$D$42</c:f>
              <c:numCache>
                <c:formatCode>General</c:formatCode>
                <c:ptCount val="15"/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16</c:v>
                </c:pt>
                <c:pt idx="8">
                  <c:v>24</c:v>
                </c:pt>
                <c:pt idx="9">
                  <c:v>24</c:v>
                </c:pt>
                <c:pt idx="10">
                  <c:v>21</c:v>
                </c:pt>
                <c:pt idx="11">
                  <c:v>7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48-41CE-BD5C-E31485B96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axId val="190068224"/>
        <c:axId val="190088704"/>
      </c:barChart>
      <c:lineChart>
        <c:grouping val="standard"/>
        <c:varyColors val="0"/>
        <c:ser>
          <c:idx val="1"/>
          <c:order val="1"/>
          <c:tx>
            <c:v>Percent Finer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circle"/>
            <c:size val="7"/>
            <c:spPr>
              <a:noFill/>
              <a:ln w="19050">
                <a:solidFill>
                  <a:srgbClr val="000000"/>
                </a:solidFill>
                <a:prstDash val="solid"/>
              </a:ln>
            </c:spPr>
          </c:marker>
          <c:cat>
            <c:strRef>
              <c:f>'KN9'!$C$28:$C$42</c:f>
              <c:strCache>
                <c:ptCount val="15"/>
                <c:pt idx="0">
                  <c:v>&lt; 2</c:v>
                </c:pt>
                <c:pt idx="1">
                  <c:v>2 - 4</c:v>
                </c:pt>
                <c:pt idx="2">
                  <c:v>4 - 5.6</c:v>
                </c:pt>
                <c:pt idx="3">
                  <c:v>5.6 - 8</c:v>
                </c:pt>
                <c:pt idx="4">
                  <c:v>8 - 11</c:v>
                </c:pt>
                <c:pt idx="5">
                  <c:v>11 - 16</c:v>
                </c:pt>
                <c:pt idx="6">
                  <c:v>16 - 22.6</c:v>
                </c:pt>
                <c:pt idx="7">
                  <c:v>22.6 - 32</c:v>
                </c:pt>
                <c:pt idx="8">
                  <c:v>32 - 45</c:v>
                </c:pt>
                <c:pt idx="9">
                  <c:v>45 - 64</c:v>
                </c:pt>
                <c:pt idx="10">
                  <c:v>64 - 90</c:v>
                </c:pt>
                <c:pt idx="11">
                  <c:v>90 - 128</c:v>
                </c:pt>
                <c:pt idx="12">
                  <c:v>128 - 180</c:v>
                </c:pt>
                <c:pt idx="13">
                  <c:v>180 - 256</c:v>
                </c:pt>
                <c:pt idx="14">
                  <c:v>&gt; 256</c:v>
                </c:pt>
              </c:strCache>
            </c:strRef>
          </c:cat>
          <c:val>
            <c:numRef>
              <c:f>'KN9'!$E$28:$E$41</c:f>
              <c:numCache>
                <c:formatCode>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0.01</c:v>
                </c:pt>
                <c:pt idx="6">
                  <c:v>0.02</c:v>
                </c:pt>
                <c:pt idx="7">
                  <c:v>0.06</c:v>
                </c:pt>
                <c:pt idx="8">
                  <c:v>0.22</c:v>
                </c:pt>
                <c:pt idx="9">
                  <c:v>0.46</c:v>
                </c:pt>
                <c:pt idx="10">
                  <c:v>0.7</c:v>
                </c:pt>
                <c:pt idx="11">
                  <c:v>0.91</c:v>
                </c:pt>
                <c:pt idx="12">
                  <c:v>0.98</c:v>
                </c:pt>
                <c:pt idx="13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748-41CE-BD5C-E31485B96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090624"/>
        <c:axId val="186725504"/>
      </c:lineChart>
      <c:catAx>
        <c:axId val="190068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Size Class</a:t>
                </a:r>
                <a:r>
                  <a:rPr lang="en-US" sz="10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(mm)</a:t>
                </a:r>
              </a:p>
            </c:rich>
          </c:tx>
          <c:layout>
            <c:manualLayout>
              <c:xMode val="edge"/>
              <c:yMode val="edge"/>
              <c:x val="0.3825503355704698"/>
              <c:y val="0.946923549449935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88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0887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>
            <c:manualLayout>
              <c:xMode val="edge"/>
              <c:yMode val="edge"/>
              <c:x val="6.3654388145001654E-3"/>
              <c:y val="0.33119862055089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68224"/>
        <c:crosses val="autoZero"/>
        <c:crossBetween val="between"/>
        <c:majorUnit val="4"/>
      </c:valAx>
      <c:catAx>
        <c:axId val="190090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725504"/>
        <c:crosses val="autoZero"/>
        <c:auto val="1"/>
        <c:lblAlgn val="ctr"/>
        <c:lblOffset val="100"/>
        <c:noMultiLvlLbl val="0"/>
      </c:catAx>
      <c:valAx>
        <c:axId val="186725504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000">
                    <a:latin typeface="Arial" panose="020B0604020202020204" pitchFamily="34" charset="0"/>
                    <a:cs typeface="Arial" panose="020B0604020202020204" pitchFamily="34" charset="0"/>
                  </a:rPr>
                  <a:t>Percent Finer</a:t>
                </a:r>
              </a:p>
            </c:rich>
          </c:tx>
          <c:overlay val="0"/>
        </c:title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90624"/>
        <c:crosses val="max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972121629341729"/>
          <c:y val="7.4828661468717986E-2"/>
          <c:w val="0.21001180024206034"/>
          <c:h val="0.129380471405342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6350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35561648585707E-2"/>
          <c:y val="4.2710327836681015E-2"/>
          <c:w val="0.81093873848779041"/>
          <c:h val="0.70956525397367698"/>
        </c:manualLayout>
      </c:layout>
      <c:barChart>
        <c:barDir val="col"/>
        <c:grouping val="clustered"/>
        <c:varyColors val="0"/>
        <c:ser>
          <c:idx val="0"/>
          <c:order val="0"/>
          <c:tx>
            <c:v>Count</c:v>
          </c:tx>
          <c:spPr>
            <a:solidFill>
              <a:schemeClr val="bg1">
                <a:lumMod val="85000"/>
              </a:schemeClr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'KN10'!$C$28:$C$42</c:f>
              <c:strCache>
                <c:ptCount val="15"/>
                <c:pt idx="0">
                  <c:v>&lt; 2</c:v>
                </c:pt>
                <c:pt idx="1">
                  <c:v>2 - 4</c:v>
                </c:pt>
                <c:pt idx="2">
                  <c:v>4 - 5.6</c:v>
                </c:pt>
                <c:pt idx="3">
                  <c:v>5.6 - 8</c:v>
                </c:pt>
                <c:pt idx="4">
                  <c:v>8 - 11</c:v>
                </c:pt>
                <c:pt idx="5">
                  <c:v>11 - 16</c:v>
                </c:pt>
                <c:pt idx="6">
                  <c:v>16 - 22.6</c:v>
                </c:pt>
                <c:pt idx="7">
                  <c:v>22.6 - 32</c:v>
                </c:pt>
                <c:pt idx="8">
                  <c:v>32 - 45</c:v>
                </c:pt>
                <c:pt idx="9">
                  <c:v>45 - 64</c:v>
                </c:pt>
                <c:pt idx="10">
                  <c:v>64 - 90</c:v>
                </c:pt>
                <c:pt idx="11">
                  <c:v>90 - 128</c:v>
                </c:pt>
                <c:pt idx="12">
                  <c:v>128 - 180</c:v>
                </c:pt>
                <c:pt idx="13">
                  <c:v>180 - 256</c:v>
                </c:pt>
                <c:pt idx="14">
                  <c:v>&gt; 256</c:v>
                </c:pt>
              </c:strCache>
            </c:strRef>
          </c:cat>
          <c:val>
            <c:numRef>
              <c:f>'KN10'!$D$28:$D$42</c:f>
              <c:numCache>
                <c:formatCode>General</c:formatCode>
                <c:ptCount val="15"/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16</c:v>
                </c:pt>
                <c:pt idx="9">
                  <c:v>18</c:v>
                </c:pt>
                <c:pt idx="10">
                  <c:v>26</c:v>
                </c:pt>
                <c:pt idx="11">
                  <c:v>23</c:v>
                </c:pt>
                <c:pt idx="12">
                  <c:v>7</c:v>
                </c:pt>
                <c:pt idx="1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47-4060-BB78-19B4AE445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axId val="190068224"/>
        <c:axId val="190088704"/>
      </c:barChart>
      <c:lineChart>
        <c:grouping val="standard"/>
        <c:varyColors val="0"/>
        <c:ser>
          <c:idx val="1"/>
          <c:order val="1"/>
          <c:tx>
            <c:v>Percent Finer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circle"/>
            <c:size val="7"/>
            <c:spPr>
              <a:noFill/>
              <a:ln w="19050">
                <a:solidFill>
                  <a:srgbClr val="000000"/>
                </a:solidFill>
                <a:prstDash val="solid"/>
              </a:ln>
            </c:spPr>
          </c:marker>
          <c:cat>
            <c:strRef>
              <c:f>'KN10'!$C$28:$C$42</c:f>
              <c:strCache>
                <c:ptCount val="15"/>
                <c:pt idx="0">
                  <c:v>&lt; 2</c:v>
                </c:pt>
                <c:pt idx="1">
                  <c:v>2 - 4</c:v>
                </c:pt>
                <c:pt idx="2">
                  <c:v>4 - 5.6</c:v>
                </c:pt>
                <c:pt idx="3">
                  <c:v>5.6 - 8</c:v>
                </c:pt>
                <c:pt idx="4">
                  <c:v>8 - 11</c:v>
                </c:pt>
                <c:pt idx="5">
                  <c:v>11 - 16</c:v>
                </c:pt>
                <c:pt idx="6">
                  <c:v>16 - 22.6</c:v>
                </c:pt>
                <c:pt idx="7">
                  <c:v>22.6 - 32</c:v>
                </c:pt>
                <c:pt idx="8">
                  <c:v>32 - 45</c:v>
                </c:pt>
                <c:pt idx="9">
                  <c:v>45 - 64</c:v>
                </c:pt>
                <c:pt idx="10">
                  <c:v>64 - 90</c:v>
                </c:pt>
                <c:pt idx="11">
                  <c:v>90 - 128</c:v>
                </c:pt>
                <c:pt idx="12">
                  <c:v>128 - 180</c:v>
                </c:pt>
                <c:pt idx="13">
                  <c:v>180 - 256</c:v>
                </c:pt>
                <c:pt idx="14">
                  <c:v>&gt; 256</c:v>
                </c:pt>
              </c:strCache>
            </c:strRef>
          </c:cat>
          <c:val>
            <c:numRef>
              <c:f>'KN10'!$E$28:$E$41</c:f>
              <c:numCache>
                <c:formatCode>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0.01</c:v>
                </c:pt>
                <c:pt idx="6">
                  <c:v>0.02</c:v>
                </c:pt>
                <c:pt idx="7">
                  <c:v>0.03</c:v>
                </c:pt>
                <c:pt idx="8">
                  <c:v>7.0000000000000007E-2</c:v>
                </c:pt>
                <c:pt idx="9">
                  <c:v>0.23</c:v>
                </c:pt>
                <c:pt idx="10">
                  <c:v>0.41</c:v>
                </c:pt>
                <c:pt idx="11">
                  <c:v>0.67</c:v>
                </c:pt>
                <c:pt idx="12">
                  <c:v>0.9</c:v>
                </c:pt>
                <c:pt idx="13">
                  <c:v>0.97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747-4060-BB78-19B4AE445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090624"/>
        <c:axId val="186725504"/>
      </c:lineChart>
      <c:catAx>
        <c:axId val="190068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Size Class</a:t>
                </a:r>
                <a:r>
                  <a:rPr lang="en-US" sz="10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(mm)</a:t>
                </a:r>
              </a:p>
            </c:rich>
          </c:tx>
          <c:layout>
            <c:manualLayout>
              <c:xMode val="edge"/>
              <c:yMode val="edge"/>
              <c:x val="0.3825503355704698"/>
              <c:y val="0.946923549449935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88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0887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>
            <c:manualLayout>
              <c:xMode val="edge"/>
              <c:yMode val="edge"/>
              <c:x val="6.3654388145001654E-3"/>
              <c:y val="0.33119862055089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68224"/>
        <c:crosses val="autoZero"/>
        <c:crossBetween val="between"/>
        <c:majorUnit val="4"/>
      </c:valAx>
      <c:catAx>
        <c:axId val="190090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725504"/>
        <c:crosses val="autoZero"/>
        <c:auto val="1"/>
        <c:lblAlgn val="ctr"/>
        <c:lblOffset val="100"/>
        <c:noMultiLvlLbl val="0"/>
      </c:catAx>
      <c:valAx>
        <c:axId val="186725504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000">
                    <a:latin typeface="Arial" panose="020B0604020202020204" pitchFamily="34" charset="0"/>
                    <a:cs typeface="Arial" panose="020B0604020202020204" pitchFamily="34" charset="0"/>
                  </a:rPr>
                  <a:t>Percent Finer</a:t>
                </a:r>
              </a:p>
            </c:rich>
          </c:tx>
          <c:overlay val="0"/>
        </c:title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90624"/>
        <c:crosses val="max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972121629341729"/>
          <c:y val="7.4828661468717986E-2"/>
          <c:w val="0.21001180024206034"/>
          <c:h val="0.129380471405342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6350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35561648585707E-2"/>
          <c:y val="4.2710327836681015E-2"/>
          <c:w val="0.81093873848779041"/>
          <c:h val="0.70956525397367698"/>
        </c:manualLayout>
      </c:layout>
      <c:barChart>
        <c:barDir val="col"/>
        <c:grouping val="clustered"/>
        <c:varyColors val="0"/>
        <c:ser>
          <c:idx val="0"/>
          <c:order val="0"/>
          <c:tx>
            <c:v>Count</c:v>
          </c:tx>
          <c:spPr>
            <a:solidFill>
              <a:schemeClr val="bg1">
                <a:lumMod val="85000"/>
              </a:schemeClr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'JE1'!$C$28:$C$42</c:f>
              <c:strCache>
                <c:ptCount val="15"/>
                <c:pt idx="0">
                  <c:v>&lt; 2</c:v>
                </c:pt>
                <c:pt idx="1">
                  <c:v>2 - 4</c:v>
                </c:pt>
                <c:pt idx="2">
                  <c:v>4 - 5.6</c:v>
                </c:pt>
                <c:pt idx="3">
                  <c:v>5.6 - 8</c:v>
                </c:pt>
                <c:pt idx="4">
                  <c:v>8 - 11</c:v>
                </c:pt>
                <c:pt idx="5">
                  <c:v>11 - 16</c:v>
                </c:pt>
                <c:pt idx="6">
                  <c:v>16 - 22.6</c:v>
                </c:pt>
                <c:pt idx="7">
                  <c:v>22.6 - 32</c:v>
                </c:pt>
                <c:pt idx="8">
                  <c:v>32 - 45</c:v>
                </c:pt>
                <c:pt idx="9">
                  <c:v>45 - 64</c:v>
                </c:pt>
                <c:pt idx="10">
                  <c:v>64 - 90</c:v>
                </c:pt>
                <c:pt idx="11">
                  <c:v>90 - 128</c:v>
                </c:pt>
                <c:pt idx="12">
                  <c:v>128 - 180</c:v>
                </c:pt>
                <c:pt idx="13">
                  <c:v>180 - 256</c:v>
                </c:pt>
                <c:pt idx="14">
                  <c:v>&gt; 256</c:v>
                </c:pt>
              </c:strCache>
            </c:strRef>
          </c:cat>
          <c:val>
            <c:numRef>
              <c:f>'JE1'!$D$28:$D$42</c:f>
              <c:numCache>
                <c:formatCode>General</c:formatCode>
                <c:ptCount val="15"/>
                <c:pt idx="2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5</c:v>
                </c:pt>
                <c:pt idx="7">
                  <c:v>7</c:v>
                </c:pt>
                <c:pt idx="8">
                  <c:v>20</c:v>
                </c:pt>
                <c:pt idx="9">
                  <c:v>21</c:v>
                </c:pt>
                <c:pt idx="10">
                  <c:v>13</c:v>
                </c:pt>
                <c:pt idx="11">
                  <c:v>20</c:v>
                </c:pt>
                <c:pt idx="1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A-4315-9A80-D2F1591A7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axId val="190068224"/>
        <c:axId val="190088704"/>
      </c:barChart>
      <c:lineChart>
        <c:grouping val="standard"/>
        <c:varyColors val="0"/>
        <c:ser>
          <c:idx val="1"/>
          <c:order val="1"/>
          <c:tx>
            <c:v>Percent Finer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circle"/>
            <c:size val="7"/>
            <c:spPr>
              <a:noFill/>
              <a:ln w="19050">
                <a:solidFill>
                  <a:srgbClr val="000000"/>
                </a:solidFill>
                <a:prstDash val="solid"/>
              </a:ln>
            </c:spPr>
          </c:marker>
          <c:cat>
            <c:strRef>
              <c:f>'JE1'!$C$28:$C$42</c:f>
              <c:strCache>
                <c:ptCount val="15"/>
                <c:pt idx="0">
                  <c:v>&lt; 2</c:v>
                </c:pt>
                <c:pt idx="1">
                  <c:v>2 - 4</c:v>
                </c:pt>
                <c:pt idx="2">
                  <c:v>4 - 5.6</c:v>
                </c:pt>
                <c:pt idx="3">
                  <c:v>5.6 - 8</c:v>
                </c:pt>
                <c:pt idx="4">
                  <c:v>8 - 11</c:v>
                </c:pt>
                <c:pt idx="5">
                  <c:v>11 - 16</c:v>
                </c:pt>
                <c:pt idx="6">
                  <c:v>16 - 22.6</c:v>
                </c:pt>
                <c:pt idx="7">
                  <c:v>22.6 - 32</c:v>
                </c:pt>
                <c:pt idx="8">
                  <c:v>32 - 45</c:v>
                </c:pt>
                <c:pt idx="9">
                  <c:v>45 - 64</c:v>
                </c:pt>
                <c:pt idx="10">
                  <c:v>64 - 90</c:v>
                </c:pt>
                <c:pt idx="11">
                  <c:v>90 - 128</c:v>
                </c:pt>
                <c:pt idx="12">
                  <c:v>128 - 180</c:v>
                </c:pt>
                <c:pt idx="13">
                  <c:v>180 - 256</c:v>
                </c:pt>
                <c:pt idx="14">
                  <c:v>&gt; 256</c:v>
                </c:pt>
              </c:strCache>
            </c:strRef>
          </c:cat>
          <c:val>
            <c:numRef>
              <c:f>'JE1'!$E$28:$E$41</c:f>
              <c:numCache>
                <c:formatCode>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1.0416666666666666E-2</c:v>
                </c:pt>
                <c:pt idx="4">
                  <c:v>1.0416666666666666E-2</c:v>
                </c:pt>
                <c:pt idx="5">
                  <c:v>4.1666666666666664E-2</c:v>
                </c:pt>
                <c:pt idx="6">
                  <c:v>5.2083333333333336E-2</c:v>
                </c:pt>
                <c:pt idx="7">
                  <c:v>0.10416666666666667</c:v>
                </c:pt>
                <c:pt idx="8">
                  <c:v>0.17708333333333334</c:v>
                </c:pt>
                <c:pt idx="9">
                  <c:v>0.38541666666666669</c:v>
                </c:pt>
                <c:pt idx="10">
                  <c:v>0.60416666666666663</c:v>
                </c:pt>
                <c:pt idx="11">
                  <c:v>0.73958333333333337</c:v>
                </c:pt>
                <c:pt idx="12">
                  <c:v>0.94791666666666663</c:v>
                </c:pt>
                <c:pt idx="13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31A-4315-9A80-D2F1591A7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090624"/>
        <c:axId val="186725504"/>
      </c:lineChart>
      <c:catAx>
        <c:axId val="190068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Size Class</a:t>
                </a:r>
                <a:r>
                  <a:rPr lang="en-US" sz="10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(mm)</a:t>
                </a:r>
              </a:p>
            </c:rich>
          </c:tx>
          <c:layout>
            <c:manualLayout>
              <c:xMode val="edge"/>
              <c:yMode val="edge"/>
              <c:x val="0.3825503355704698"/>
              <c:y val="0.946923549449935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88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0887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>
            <c:manualLayout>
              <c:xMode val="edge"/>
              <c:yMode val="edge"/>
              <c:x val="6.3654388145001654E-3"/>
              <c:y val="0.33119862055089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68224"/>
        <c:crosses val="autoZero"/>
        <c:crossBetween val="between"/>
        <c:majorUnit val="4"/>
      </c:valAx>
      <c:catAx>
        <c:axId val="190090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725504"/>
        <c:crosses val="autoZero"/>
        <c:auto val="1"/>
        <c:lblAlgn val="ctr"/>
        <c:lblOffset val="100"/>
        <c:noMultiLvlLbl val="0"/>
      </c:catAx>
      <c:valAx>
        <c:axId val="186725504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000">
                    <a:latin typeface="Arial" panose="020B0604020202020204" pitchFamily="34" charset="0"/>
                    <a:cs typeface="Arial" panose="020B0604020202020204" pitchFamily="34" charset="0"/>
                  </a:rPr>
                  <a:t>Percent Finer</a:t>
                </a:r>
              </a:p>
            </c:rich>
          </c:tx>
          <c:overlay val="0"/>
        </c:title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90624"/>
        <c:crosses val="max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972121629341729"/>
          <c:y val="7.4828661468717986E-2"/>
          <c:w val="0.21001180024206034"/>
          <c:h val="0.129380471405342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6350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35561648585707E-2"/>
          <c:y val="4.2710327836681015E-2"/>
          <c:w val="0.81093873848779041"/>
          <c:h val="0.70956525397367698"/>
        </c:manualLayout>
      </c:layout>
      <c:barChart>
        <c:barDir val="col"/>
        <c:grouping val="clustered"/>
        <c:varyColors val="0"/>
        <c:ser>
          <c:idx val="0"/>
          <c:order val="0"/>
          <c:tx>
            <c:v>Count</c:v>
          </c:tx>
          <c:spPr>
            <a:solidFill>
              <a:schemeClr val="bg1">
                <a:lumMod val="85000"/>
              </a:schemeClr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'PM4-Sub'!$C$28:$C$42</c:f>
              <c:strCache>
                <c:ptCount val="15"/>
                <c:pt idx="0">
                  <c:v>&lt; 2</c:v>
                </c:pt>
                <c:pt idx="1">
                  <c:v>2 - 4</c:v>
                </c:pt>
                <c:pt idx="2">
                  <c:v>4 - 5.6</c:v>
                </c:pt>
                <c:pt idx="3">
                  <c:v>5.6 - 8</c:v>
                </c:pt>
                <c:pt idx="4">
                  <c:v>8 - 11</c:v>
                </c:pt>
                <c:pt idx="5">
                  <c:v>11 - 16</c:v>
                </c:pt>
                <c:pt idx="6">
                  <c:v>16 - 22.6</c:v>
                </c:pt>
                <c:pt idx="7">
                  <c:v>22.6 - 32</c:v>
                </c:pt>
                <c:pt idx="8">
                  <c:v>32 - 45</c:v>
                </c:pt>
                <c:pt idx="9">
                  <c:v>45 - 64</c:v>
                </c:pt>
                <c:pt idx="10">
                  <c:v>64 - 90</c:v>
                </c:pt>
                <c:pt idx="11">
                  <c:v>90 - 128</c:v>
                </c:pt>
                <c:pt idx="12">
                  <c:v>128 - 180</c:v>
                </c:pt>
                <c:pt idx="13">
                  <c:v>180 - 256</c:v>
                </c:pt>
                <c:pt idx="14">
                  <c:v>&gt; 256</c:v>
                </c:pt>
              </c:strCache>
            </c:strRef>
          </c:cat>
          <c:val>
            <c:numRef>
              <c:f>'PM4-Sub'!$D$28:$D$42</c:f>
              <c:numCache>
                <c:formatCode>General</c:formatCode>
                <c:ptCount val="15"/>
                <c:pt idx="0">
                  <c:v>4</c:v>
                </c:pt>
                <c:pt idx="1">
                  <c:v>41</c:v>
                </c:pt>
                <c:pt idx="2">
                  <c:v>11</c:v>
                </c:pt>
                <c:pt idx="3">
                  <c:v>7</c:v>
                </c:pt>
                <c:pt idx="4">
                  <c:v>2</c:v>
                </c:pt>
                <c:pt idx="5">
                  <c:v>5</c:v>
                </c:pt>
                <c:pt idx="6">
                  <c:v>11</c:v>
                </c:pt>
                <c:pt idx="7">
                  <c:v>10</c:v>
                </c:pt>
                <c:pt idx="8">
                  <c:v>3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EB-4610-BA28-C468D6C03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axId val="190068224"/>
        <c:axId val="190088704"/>
      </c:barChart>
      <c:lineChart>
        <c:grouping val="standard"/>
        <c:varyColors val="0"/>
        <c:ser>
          <c:idx val="1"/>
          <c:order val="1"/>
          <c:tx>
            <c:v>Percent Finer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circle"/>
            <c:size val="7"/>
            <c:spPr>
              <a:noFill/>
              <a:ln w="19050">
                <a:solidFill>
                  <a:srgbClr val="000000"/>
                </a:solidFill>
                <a:prstDash val="solid"/>
              </a:ln>
            </c:spPr>
          </c:marker>
          <c:cat>
            <c:strRef>
              <c:f>'PM4-Sub'!$C$28:$C$42</c:f>
              <c:strCache>
                <c:ptCount val="15"/>
                <c:pt idx="0">
                  <c:v>&lt; 2</c:v>
                </c:pt>
                <c:pt idx="1">
                  <c:v>2 - 4</c:v>
                </c:pt>
                <c:pt idx="2">
                  <c:v>4 - 5.6</c:v>
                </c:pt>
                <c:pt idx="3">
                  <c:v>5.6 - 8</c:v>
                </c:pt>
                <c:pt idx="4">
                  <c:v>8 - 11</c:v>
                </c:pt>
                <c:pt idx="5">
                  <c:v>11 - 16</c:v>
                </c:pt>
                <c:pt idx="6">
                  <c:v>16 - 22.6</c:v>
                </c:pt>
                <c:pt idx="7">
                  <c:v>22.6 - 32</c:v>
                </c:pt>
                <c:pt idx="8">
                  <c:v>32 - 45</c:v>
                </c:pt>
                <c:pt idx="9">
                  <c:v>45 - 64</c:v>
                </c:pt>
                <c:pt idx="10">
                  <c:v>64 - 90</c:v>
                </c:pt>
                <c:pt idx="11">
                  <c:v>90 - 128</c:v>
                </c:pt>
                <c:pt idx="12">
                  <c:v>128 - 180</c:v>
                </c:pt>
                <c:pt idx="13">
                  <c:v>180 - 256</c:v>
                </c:pt>
                <c:pt idx="14">
                  <c:v>&gt; 256</c:v>
                </c:pt>
              </c:strCache>
            </c:strRef>
          </c:cat>
          <c:val>
            <c:numRef>
              <c:f>'PM4-Sub'!$E$28:$E$41</c:f>
              <c:numCache>
                <c:formatCode>0%</c:formatCode>
                <c:ptCount val="14"/>
                <c:pt idx="0">
                  <c:v>0</c:v>
                </c:pt>
                <c:pt idx="1">
                  <c:v>0.04</c:v>
                </c:pt>
                <c:pt idx="2">
                  <c:v>0.45</c:v>
                </c:pt>
                <c:pt idx="3">
                  <c:v>0.56000000000000005</c:v>
                </c:pt>
                <c:pt idx="4">
                  <c:v>0.63</c:v>
                </c:pt>
                <c:pt idx="5">
                  <c:v>0.65</c:v>
                </c:pt>
                <c:pt idx="6">
                  <c:v>0.7</c:v>
                </c:pt>
                <c:pt idx="7">
                  <c:v>0.81</c:v>
                </c:pt>
                <c:pt idx="8">
                  <c:v>0.91</c:v>
                </c:pt>
                <c:pt idx="9">
                  <c:v>0.94</c:v>
                </c:pt>
                <c:pt idx="10">
                  <c:v>0.98</c:v>
                </c:pt>
                <c:pt idx="11">
                  <c:v>0.99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FEB-4610-BA28-C468D6C03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090624"/>
        <c:axId val="186725504"/>
      </c:lineChart>
      <c:catAx>
        <c:axId val="190068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Size Class</a:t>
                </a:r>
                <a:r>
                  <a:rPr lang="en-US" sz="10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(mm)</a:t>
                </a:r>
              </a:p>
            </c:rich>
          </c:tx>
          <c:layout>
            <c:manualLayout>
              <c:xMode val="edge"/>
              <c:yMode val="edge"/>
              <c:x val="0.3825503355704698"/>
              <c:y val="0.946923549449935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88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0887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>
            <c:manualLayout>
              <c:xMode val="edge"/>
              <c:yMode val="edge"/>
              <c:x val="6.3654388145001654E-3"/>
              <c:y val="0.33119862055089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68224"/>
        <c:crosses val="autoZero"/>
        <c:crossBetween val="between"/>
        <c:majorUnit val="4"/>
      </c:valAx>
      <c:catAx>
        <c:axId val="190090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725504"/>
        <c:crosses val="autoZero"/>
        <c:auto val="1"/>
        <c:lblAlgn val="ctr"/>
        <c:lblOffset val="100"/>
        <c:noMultiLvlLbl val="0"/>
      </c:catAx>
      <c:valAx>
        <c:axId val="186725504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000">
                    <a:latin typeface="Arial" panose="020B0604020202020204" pitchFamily="34" charset="0"/>
                    <a:cs typeface="Arial" panose="020B0604020202020204" pitchFamily="34" charset="0"/>
                  </a:rPr>
                  <a:t>Percent Finer</a:t>
                </a:r>
              </a:p>
            </c:rich>
          </c:tx>
          <c:overlay val="0"/>
        </c:title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90624"/>
        <c:crosses val="max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972121629341729"/>
          <c:y val="7.4828661468717986E-2"/>
          <c:w val="0.21001180024206034"/>
          <c:h val="0.129380471405342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6350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Subsurface Sediment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D84</c:v>
          </c:tx>
          <c:spPr>
            <a:ln w="25400">
              <a:noFill/>
            </a:ln>
          </c:spPr>
          <c:marker>
            <c:symbol val="star"/>
            <c:size val="7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Summary!$F$2:$F$7</c:f>
              <c:numCache>
                <c:formatCode>General</c:formatCode>
                <c:ptCount val="6"/>
                <c:pt idx="0">
                  <c:v>9.8151515151515163</c:v>
                </c:pt>
                <c:pt idx="1">
                  <c:v>8.4</c:v>
                </c:pt>
                <c:pt idx="2">
                  <c:v>8.1568181818181813</c:v>
                </c:pt>
                <c:pt idx="3">
                  <c:v>7.2363636363636363</c:v>
                </c:pt>
                <c:pt idx="4">
                  <c:v>7.8410984848484846</c:v>
                </c:pt>
                <c:pt idx="5">
                  <c:v>7.9147727272727275</c:v>
                </c:pt>
              </c:numCache>
            </c:numRef>
          </c:xVal>
          <c:yVal>
            <c:numRef>
              <c:f>Summary!$E$2:$E$7</c:f>
              <c:numCache>
                <c:formatCode>0.0</c:formatCode>
                <c:ptCount val="6"/>
                <c:pt idx="0">
                  <c:v>16.35199999999999</c:v>
                </c:pt>
                <c:pt idx="1">
                  <c:v>24.399999999999995</c:v>
                </c:pt>
                <c:pt idx="2">
                  <c:v>17.119999999999997</c:v>
                </c:pt>
                <c:pt idx="3">
                  <c:v>-325.99999999999955</c:v>
                </c:pt>
                <c:pt idx="4">
                  <c:v>29.696999999999989</c:v>
                </c:pt>
                <c:pt idx="5">
                  <c:v>39.222222222222229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1BB-4681-ADB3-FB928935814F}"/>
            </c:ext>
          </c:extLst>
        </c:ser>
        <c:ser>
          <c:idx val="3"/>
          <c:order val="1"/>
          <c:tx>
            <c:v>D50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Summary!$F$2:$F$7</c:f>
              <c:numCache>
                <c:formatCode>General</c:formatCode>
                <c:ptCount val="6"/>
                <c:pt idx="0">
                  <c:v>9.8151515151515163</c:v>
                </c:pt>
                <c:pt idx="1">
                  <c:v>8.4</c:v>
                </c:pt>
                <c:pt idx="2">
                  <c:v>8.1568181818181813</c:v>
                </c:pt>
                <c:pt idx="3">
                  <c:v>7.2363636363636363</c:v>
                </c:pt>
                <c:pt idx="4">
                  <c:v>7.8410984848484846</c:v>
                </c:pt>
                <c:pt idx="5">
                  <c:v>7.9147727272727275</c:v>
                </c:pt>
              </c:numCache>
            </c:numRef>
          </c:xVal>
          <c:yVal>
            <c:numRef>
              <c:f>Summary!$D$2:$D$7</c:f>
              <c:numCache>
                <c:formatCode>0.0</c:formatCode>
                <c:ptCount val="6"/>
                <c:pt idx="0">
                  <c:v>6.2545454545454549</c:v>
                </c:pt>
                <c:pt idx="1">
                  <c:v>4.7272727272727266</c:v>
                </c:pt>
                <c:pt idx="2">
                  <c:v>3.8108108108108105</c:v>
                </c:pt>
                <c:pt idx="3">
                  <c:v>0</c:v>
                </c:pt>
                <c:pt idx="4">
                  <c:v>14.125</c:v>
                </c:pt>
                <c:pt idx="5">
                  <c:v>16.880000000000003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1BB-4681-ADB3-FB928935814F}"/>
            </c:ext>
          </c:extLst>
        </c:ser>
        <c:ser>
          <c:idx val="2"/>
          <c:order val="2"/>
          <c:tx>
            <c:v>D16</c:v>
          </c:tx>
          <c:spPr>
            <a:ln w="25400">
              <a:noFill/>
            </a:ln>
          </c:spPr>
          <c:marker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xVal>
            <c:numRef>
              <c:f>Summary!$F$2:$F$7</c:f>
              <c:numCache>
                <c:formatCode>General</c:formatCode>
                <c:ptCount val="6"/>
                <c:pt idx="0">
                  <c:v>9.8151515151515163</c:v>
                </c:pt>
                <c:pt idx="1">
                  <c:v>8.4</c:v>
                </c:pt>
                <c:pt idx="2">
                  <c:v>8.1568181818181813</c:v>
                </c:pt>
                <c:pt idx="3">
                  <c:v>7.2363636363636363</c:v>
                </c:pt>
                <c:pt idx="4">
                  <c:v>7.8410984848484846</c:v>
                </c:pt>
                <c:pt idx="5">
                  <c:v>7.9147727272727275</c:v>
                </c:pt>
              </c:numCache>
            </c:numRef>
          </c:xVal>
          <c:yVal>
            <c:numRef>
              <c:f>Summary!$C$2:$C$7</c:f>
              <c:numCache>
                <c:formatCode>0.0</c:formatCode>
                <c:ptCount val="6"/>
                <c:pt idx="0">
                  <c:v>2.9136842105263154</c:v>
                </c:pt>
                <c:pt idx="1">
                  <c:v>2.5853658536585367</c:v>
                </c:pt>
                <c:pt idx="2">
                  <c:v>1.99</c:v>
                </c:pt>
                <c:pt idx="3">
                  <c:v>-70.05714285714275</c:v>
                </c:pt>
                <c:pt idx="4">
                  <c:v>7.6880000000000006</c:v>
                </c:pt>
                <c:pt idx="5">
                  <c:v>2.7777777777777781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1BB-4681-ADB3-FB9289358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6860624"/>
        <c:axId val="1556452464"/>
      </c:scatterChart>
      <c:valAx>
        <c:axId val="936860624"/>
        <c:scaling>
          <c:orientation val="minMax"/>
          <c:max val="10"/>
          <c:min val="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River Mile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6452464"/>
        <c:crosses val="autoZero"/>
        <c:crossBetween val="midCat"/>
      </c:valAx>
      <c:valAx>
        <c:axId val="1556452464"/>
        <c:scaling>
          <c:logBase val="10"/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Secondary Axis Length (mm)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68606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Surface</a:t>
            </a:r>
            <a:r>
              <a:rPr lang="en-US" sz="2000" b="1" baseline="0"/>
              <a:t> Sediment</a:t>
            </a:r>
            <a:endParaRPr lang="en-US" sz="2000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D84</c:v>
          </c:tx>
          <c:spPr>
            <a:ln w="19050">
              <a:noFill/>
            </a:ln>
          </c:spPr>
          <c:marker>
            <c:symbol val="star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Summary!$F$8:$F$20</c:f>
              <c:numCache>
                <c:formatCode>General</c:formatCode>
                <c:ptCount val="13"/>
                <c:pt idx="0">
                  <c:v>9.8081439393939398</c:v>
                </c:pt>
                <c:pt idx="1">
                  <c:v>9.3278409090909093</c:v>
                </c:pt>
                <c:pt idx="2">
                  <c:v>9.0102272727272723</c:v>
                </c:pt>
                <c:pt idx="3">
                  <c:v>8.4</c:v>
                </c:pt>
                <c:pt idx="4">
                  <c:v>8.1568181818181813</c:v>
                </c:pt>
                <c:pt idx="5">
                  <c:v>8.6</c:v>
                </c:pt>
                <c:pt idx="6">
                  <c:v>7.2335227272727272</c:v>
                </c:pt>
                <c:pt idx="7">
                  <c:v>7.2363636363636363</c:v>
                </c:pt>
                <c:pt idx="8">
                  <c:v>7.8159090909090914</c:v>
                </c:pt>
                <c:pt idx="9">
                  <c:v>7.9</c:v>
                </c:pt>
                <c:pt idx="10">
                  <c:v>7.8659090909090912</c:v>
                </c:pt>
                <c:pt idx="11">
                  <c:v>7.834848484848485</c:v>
                </c:pt>
                <c:pt idx="12">
                  <c:v>8.0420454545454554</c:v>
                </c:pt>
              </c:numCache>
            </c:numRef>
          </c:xVal>
          <c:yVal>
            <c:numRef>
              <c:f>Summary!$E$8:$E$20</c:f>
              <c:numCache>
                <c:formatCode>0.0</c:formatCode>
                <c:ptCount val="13"/>
                <c:pt idx="0">
                  <c:v>125.87200000000001</c:v>
                </c:pt>
                <c:pt idx="1">
                  <c:v>100.85714285714283</c:v>
                </c:pt>
                <c:pt idx="2">
                  <c:v>73.417777777777758</c:v>
                </c:pt>
                <c:pt idx="3">
                  <c:v>150.18666666666661</c:v>
                </c:pt>
                <c:pt idx="4">
                  <c:v>37.416666666666643</c:v>
                </c:pt>
                <c:pt idx="5">
                  <c:v>78.819999999999965</c:v>
                </c:pt>
                <c:pt idx="6">
                  <c:v>72</c:v>
                </c:pt>
                <c:pt idx="7">
                  <c:v>73.454545454545453</c:v>
                </c:pt>
                <c:pt idx="8">
                  <c:v>57.42307692307692</c:v>
                </c:pt>
                <c:pt idx="9">
                  <c:v>80.421052631578945</c:v>
                </c:pt>
                <c:pt idx="10">
                  <c:v>81.333333333333329</c:v>
                </c:pt>
                <c:pt idx="11">
                  <c:v>118.08695652173913</c:v>
                </c:pt>
                <c:pt idx="12">
                  <c:v>108.31599999999997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5C7-4F8A-BCC5-C7F598757632}"/>
            </c:ext>
          </c:extLst>
        </c:ser>
        <c:ser>
          <c:idx val="3"/>
          <c:order val="1"/>
          <c:tx>
            <c:v>D50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Summary!$F$8:$F$20</c:f>
              <c:numCache>
                <c:formatCode>General</c:formatCode>
                <c:ptCount val="13"/>
                <c:pt idx="0">
                  <c:v>9.8081439393939398</c:v>
                </c:pt>
                <c:pt idx="1">
                  <c:v>9.3278409090909093</c:v>
                </c:pt>
                <c:pt idx="2">
                  <c:v>9.0102272727272723</c:v>
                </c:pt>
                <c:pt idx="3">
                  <c:v>8.4</c:v>
                </c:pt>
                <c:pt idx="4">
                  <c:v>8.1568181818181813</c:v>
                </c:pt>
                <c:pt idx="5">
                  <c:v>8.6</c:v>
                </c:pt>
                <c:pt idx="6">
                  <c:v>7.2335227272727272</c:v>
                </c:pt>
                <c:pt idx="7">
                  <c:v>7.2363636363636363</c:v>
                </c:pt>
                <c:pt idx="8">
                  <c:v>7.8159090909090914</c:v>
                </c:pt>
                <c:pt idx="9">
                  <c:v>7.9</c:v>
                </c:pt>
                <c:pt idx="10">
                  <c:v>7.8659090909090912</c:v>
                </c:pt>
                <c:pt idx="11">
                  <c:v>7.834848484848485</c:v>
                </c:pt>
                <c:pt idx="12">
                  <c:v>8.0420454545454554</c:v>
                </c:pt>
              </c:numCache>
            </c:numRef>
          </c:xVal>
          <c:yVal>
            <c:numRef>
              <c:f>Summary!$D$8:$D$20</c:f>
              <c:numCache>
                <c:formatCode>0.0</c:formatCode>
                <c:ptCount val="13"/>
                <c:pt idx="0">
                  <c:v>58.970588235294123</c:v>
                </c:pt>
                <c:pt idx="1">
                  <c:v>57.666666666666664</c:v>
                </c:pt>
                <c:pt idx="2">
                  <c:v>24.01</c:v>
                </c:pt>
                <c:pt idx="3">
                  <c:v>60.67499999999999</c:v>
                </c:pt>
                <c:pt idx="4">
                  <c:v>10.5</c:v>
                </c:pt>
                <c:pt idx="5">
                  <c:v>11</c:v>
                </c:pt>
                <c:pt idx="6">
                  <c:v>42.833333333333329</c:v>
                </c:pt>
                <c:pt idx="7">
                  <c:v>45.703703703703702</c:v>
                </c:pt>
                <c:pt idx="8">
                  <c:v>33.949999999999996</c:v>
                </c:pt>
                <c:pt idx="9">
                  <c:v>50.06666666666667</c:v>
                </c:pt>
                <c:pt idx="10">
                  <c:v>48.166666666666671</c:v>
                </c:pt>
                <c:pt idx="11">
                  <c:v>73</c:v>
                </c:pt>
                <c:pt idx="12">
                  <c:v>54.952380952380956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5C7-4F8A-BCC5-C7F598757632}"/>
            </c:ext>
          </c:extLst>
        </c:ser>
        <c:ser>
          <c:idx val="2"/>
          <c:order val="2"/>
          <c:tx>
            <c:v>D16</c:v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xVal>
            <c:numRef>
              <c:f>Summary!$F$8:$F$20</c:f>
              <c:numCache>
                <c:formatCode>General</c:formatCode>
                <c:ptCount val="13"/>
                <c:pt idx="0">
                  <c:v>9.8081439393939398</c:v>
                </c:pt>
                <c:pt idx="1">
                  <c:v>9.3278409090909093</c:v>
                </c:pt>
                <c:pt idx="2">
                  <c:v>9.0102272727272723</c:v>
                </c:pt>
                <c:pt idx="3">
                  <c:v>8.4</c:v>
                </c:pt>
                <c:pt idx="4">
                  <c:v>8.1568181818181813</c:v>
                </c:pt>
                <c:pt idx="5">
                  <c:v>8.6</c:v>
                </c:pt>
                <c:pt idx="6">
                  <c:v>7.2335227272727272</c:v>
                </c:pt>
                <c:pt idx="7">
                  <c:v>7.2363636363636363</c:v>
                </c:pt>
                <c:pt idx="8">
                  <c:v>7.8159090909090914</c:v>
                </c:pt>
                <c:pt idx="9">
                  <c:v>7.9</c:v>
                </c:pt>
                <c:pt idx="10">
                  <c:v>7.8659090909090912</c:v>
                </c:pt>
                <c:pt idx="11">
                  <c:v>7.834848484848485</c:v>
                </c:pt>
                <c:pt idx="12">
                  <c:v>8.0420454545454554</c:v>
                </c:pt>
              </c:numCache>
            </c:numRef>
          </c:xVal>
          <c:yVal>
            <c:numRef>
              <c:f>Summary!$C$8:$C$20</c:f>
              <c:numCache>
                <c:formatCode>0.0</c:formatCode>
                <c:ptCount val="13"/>
                <c:pt idx="0">
                  <c:v>15.799999999999997</c:v>
                </c:pt>
                <c:pt idx="1">
                  <c:v>11</c:v>
                </c:pt>
                <c:pt idx="2">
                  <c:v>1.8240000000000001</c:v>
                </c:pt>
                <c:pt idx="3">
                  <c:v>25.138000000000002</c:v>
                </c:pt>
                <c:pt idx="4">
                  <c:v>1.7999999999999998</c:v>
                </c:pt>
                <c:pt idx="5">
                  <c:v>1.4488888888888889</c:v>
                </c:pt>
                <c:pt idx="6">
                  <c:v>24.258823529411764</c:v>
                </c:pt>
                <c:pt idx="7">
                  <c:v>28.384615384615387</c:v>
                </c:pt>
                <c:pt idx="8">
                  <c:v>20.400000000000002</c:v>
                </c:pt>
                <c:pt idx="9">
                  <c:v>29.788235294117648</c:v>
                </c:pt>
                <c:pt idx="10">
                  <c:v>28.475000000000001</c:v>
                </c:pt>
                <c:pt idx="11">
                  <c:v>39.3125</c:v>
                </c:pt>
                <c:pt idx="12">
                  <c:v>29.797714285714289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C7-4F8A-BCC5-C7F598757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6860624"/>
        <c:axId val="1556452464"/>
      </c:scatterChart>
      <c:valAx>
        <c:axId val="936860624"/>
        <c:scaling>
          <c:orientation val="minMax"/>
          <c:min val="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River Mile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6452464"/>
        <c:crosses val="autoZero"/>
        <c:crossBetween val="midCat"/>
      </c:valAx>
      <c:valAx>
        <c:axId val="1556452464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Secondary Axis Length (mm)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68606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35561648585707E-2"/>
          <c:y val="4.2710327836681015E-2"/>
          <c:w val="0.81093873848779041"/>
          <c:h val="0.70956525397367698"/>
        </c:manualLayout>
      </c:layout>
      <c:barChart>
        <c:barDir val="col"/>
        <c:grouping val="clustered"/>
        <c:varyColors val="0"/>
        <c:ser>
          <c:idx val="0"/>
          <c:order val="0"/>
          <c:tx>
            <c:v>Count</c:v>
          </c:tx>
          <c:spPr>
            <a:solidFill>
              <a:schemeClr val="bg1">
                <a:lumMod val="85000"/>
              </a:schemeClr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'PM5-Sub'!$C$28:$C$42</c:f>
              <c:strCache>
                <c:ptCount val="15"/>
                <c:pt idx="0">
                  <c:v>&lt; 2</c:v>
                </c:pt>
                <c:pt idx="1">
                  <c:v>2 - 4</c:v>
                </c:pt>
                <c:pt idx="2">
                  <c:v>4 - 5.6</c:v>
                </c:pt>
                <c:pt idx="3">
                  <c:v>5.6 - 8</c:v>
                </c:pt>
                <c:pt idx="4">
                  <c:v>8 - 11</c:v>
                </c:pt>
                <c:pt idx="5">
                  <c:v>11 - 16</c:v>
                </c:pt>
                <c:pt idx="6">
                  <c:v>16 - 22.6</c:v>
                </c:pt>
                <c:pt idx="7">
                  <c:v>22.6 - 32</c:v>
                </c:pt>
                <c:pt idx="8">
                  <c:v>32 - 45</c:v>
                </c:pt>
                <c:pt idx="9">
                  <c:v>45 - 64</c:v>
                </c:pt>
                <c:pt idx="10">
                  <c:v>64 - 90</c:v>
                </c:pt>
                <c:pt idx="11">
                  <c:v>90 - 128</c:v>
                </c:pt>
                <c:pt idx="12">
                  <c:v>128 - 180</c:v>
                </c:pt>
                <c:pt idx="13">
                  <c:v>180 - 256</c:v>
                </c:pt>
                <c:pt idx="14">
                  <c:v>&gt; 256</c:v>
                </c:pt>
              </c:strCache>
            </c:strRef>
          </c:cat>
          <c:val>
            <c:numRef>
              <c:f>'PM5-Sub'!$D$28:$D$42</c:f>
              <c:numCache>
                <c:formatCode>General</c:formatCode>
                <c:ptCount val="15"/>
                <c:pt idx="0">
                  <c:v>16</c:v>
                </c:pt>
                <c:pt idx="1">
                  <c:v>37</c:v>
                </c:pt>
                <c:pt idx="2">
                  <c:v>13</c:v>
                </c:pt>
                <c:pt idx="3">
                  <c:v>5</c:v>
                </c:pt>
                <c:pt idx="4">
                  <c:v>4</c:v>
                </c:pt>
                <c:pt idx="5">
                  <c:v>9</c:v>
                </c:pt>
                <c:pt idx="6">
                  <c:v>4</c:v>
                </c:pt>
                <c:pt idx="7">
                  <c:v>5</c:v>
                </c:pt>
                <c:pt idx="8">
                  <c:v>4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A-438C-B43F-333527C2B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axId val="190068224"/>
        <c:axId val="190088704"/>
      </c:barChart>
      <c:lineChart>
        <c:grouping val="standard"/>
        <c:varyColors val="0"/>
        <c:ser>
          <c:idx val="1"/>
          <c:order val="1"/>
          <c:tx>
            <c:v>Percent Finer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circle"/>
            <c:size val="7"/>
            <c:spPr>
              <a:noFill/>
              <a:ln w="19050">
                <a:solidFill>
                  <a:srgbClr val="000000"/>
                </a:solidFill>
                <a:prstDash val="solid"/>
              </a:ln>
            </c:spPr>
          </c:marker>
          <c:cat>
            <c:strRef>
              <c:f>'PM5-Sub'!$C$28:$C$42</c:f>
              <c:strCache>
                <c:ptCount val="15"/>
                <c:pt idx="0">
                  <c:v>&lt; 2</c:v>
                </c:pt>
                <c:pt idx="1">
                  <c:v>2 - 4</c:v>
                </c:pt>
                <c:pt idx="2">
                  <c:v>4 - 5.6</c:v>
                </c:pt>
                <c:pt idx="3">
                  <c:v>5.6 - 8</c:v>
                </c:pt>
                <c:pt idx="4">
                  <c:v>8 - 11</c:v>
                </c:pt>
                <c:pt idx="5">
                  <c:v>11 - 16</c:v>
                </c:pt>
                <c:pt idx="6">
                  <c:v>16 - 22.6</c:v>
                </c:pt>
                <c:pt idx="7">
                  <c:v>22.6 - 32</c:v>
                </c:pt>
                <c:pt idx="8">
                  <c:v>32 - 45</c:v>
                </c:pt>
                <c:pt idx="9">
                  <c:v>45 - 64</c:v>
                </c:pt>
                <c:pt idx="10">
                  <c:v>64 - 90</c:v>
                </c:pt>
                <c:pt idx="11">
                  <c:v>90 - 128</c:v>
                </c:pt>
                <c:pt idx="12">
                  <c:v>128 - 180</c:v>
                </c:pt>
                <c:pt idx="13">
                  <c:v>180 - 256</c:v>
                </c:pt>
                <c:pt idx="14">
                  <c:v>&gt; 256</c:v>
                </c:pt>
              </c:strCache>
            </c:strRef>
          </c:cat>
          <c:val>
            <c:numRef>
              <c:f>'PM5-Sub'!$E$28:$E$41</c:f>
              <c:numCache>
                <c:formatCode>0%</c:formatCode>
                <c:ptCount val="14"/>
                <c:pt idx="0">
                  <c:v>0</c:v>
                </c:pt>
                <c:pt idx="1">
                  <c:v>0.16161616161616163</c:v>
                </c:pt>
                <c:pt idx="2">
                  <c:v>0.53535353535353536</c:v>
                </c:pt>
                <c:pt idx="3">
                  <c:v>0.66666666666666663</c:v>
                </c:pt>
                <c:pt idx="4">
                  <c:v>0.71717171717171713</c:v>
                </c:pt>
                <c:pt idx="5">
                  <c:v>0.75757575757575757</c:v>
                </c:pt>
                <c:pt idx="6">
                  <c:v>0.84848484848484851</c:v>
                </c:pt>
                <c:pt idx="7">
                  <c:v>0.88888888888888884</c:v>
                </c:pt>
                <c:pt idx="8">
                  <c:v>0.93939393939393945</c:v>
                </c:pt>
                <c:pt idx="9">
                  <c:v>0.97979797979797978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E6A-438C-B43F-333527C2B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090624"/>
        <c:axId val="186725504"/>
      </c:lineChart>
      <c:catAx>
        <c:axId val="190068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Size Class</a:t>
                </a:r>
                <a:r>
                  <a:rPr lang="en-US" sz="10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(mm)</a:t>
                </a:r>
              </a:p>
            </c:rich>
          </c:tx>
          <c:layout>
            <c:manualLayout>
              <c:xMode val="edge"/>
              <c:yMode val="edge"/>
              <c:x val="0.3825503355704698"/>
              <c:y val="0.946923549449935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88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0887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>
            <c:manualLayout>
              <c:xMode val="edge"/>
              <c:yMode val="edge"/>
              <c:x val="6.3654388145001654E-3"/>
              <c:y val="0.33119862055089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68224"/>
        <c:crosses val="autoZero"/>
        <c:crossBetween val="between"/>
        <c:majorUnit val="4"/>
      </c:valAx>
      <c:catAx>
        <c:axId val="190090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725504"/>
        <c:crosses val="autoZero"/>
        <c:auto val="1"/>
        <c:lblAlgn val="ctr"/>
        <c:lblOffset val="100"/>
        <c:noMultiLvlLbl val="0"/>
      </c:catAx>
      <c:valAx>
        <c:axId val="186725504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000">
                    <a:latin typeface="Arial" panose="020B0604020202020204" pitchFamily="34" charset="0"/>
                    <a:cs typeface="Arial" panose="020B0604020202020204" pitchFamily="34" charset="0"/>
                  </a:rPr>
                  <a:t>Percent Finer</a:t>
                </a:r>
              </a:p>
            </c:rich>
          </c:tx>
          <c:overlay val="0"/>
        </c:title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90624"/>
        <c:crosses val="max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972121629341729"/>
          <c:y val="7.4828661468717986E-2"/>
          <c:w val="0.21001180024206034"/>
          <c:h val="0.129380471405342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6350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35561648585707E-2"/>
          <c:y val="4.2710327836681015E-2"/>
          <c:w val="0.81093873848779041"/>
          <c:h val="0.70956525397367698"/>
        </c:manualLayout>
      </c:layout>
      <c:barChart>
        <c:barDir val="col"/>
        <c:grouping val="clustered"/>
        <c:varyColors val="0"/>
        <c:ser>
          <c:idx val="0"/>
          <c:order val="0"/>
          <c:tx>
            <c:v>Count</c:v>
          </c:tx>
          <c:spPr>
            <a:solidFill>
              <a:schemeClr val="bg1">
                <a:lumMod val="85000"/>
              </a:schemeClr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'PM1'!$C$28:$C$42</c:f>
              <c:strCache>
                <c:ptCount val="15"/>
                <c:pt idx="0">
                  <c:v>&lt; 2</c:v>
                </c:pt>
                <c:pt idx="1">
                  <c:v>2 - 4</c:v>
                </c:pt>
                <c:pt idx="2">
                  <c:v>4 - 5.6</c:v>
                </c:pt>
                <c:pt idx="3">
                  <c:v>5.6 - 8</c:v>
                </c:pt>
                <c:pt idx="4">
                  <c:v>8 - 11</c:v>
                </c:pt>
                <c:pt idx="5">
                  <c:v>11 - 16</c:v>
                </c:pt>
                <c:pt idx="6">
                  <c:v>16 - 22.6</c:v>
                </c:pt>
                <c:pt idx="7">
                  <c:v>22.6 - 32</c:v>
                </c:pt>
                <c:pt idx="8">
                  <c:v>32 - 45</c:v>
                </c:pt>
                <c:pt idx="9">
                  <c:v>45 - 64</c:v>
                </c:pt>
                <c:pt idx="10">
                  <c:v>64 - 90</c:v>
                </c:pt>
                <c:pt idx="11">
                  <c:v>90 - 128</c:v>
                </c:pt>
                <c:pt idx="12">
                  <c:v>128 - 180</c:v>
                </c:pt>
                <c:pt idx="13">
                  <c:v>180 - 256</c:v>
                </c:pt>
                <c:pt idx="14">
                  <c:v>&gt; 256</c:v>
                </c:pt>
              </c:strCache>
            </c:strRef>
          </c:cat>
          <c:val>
            <c:numRef>
              <c:f>'PM1'!$D$28:$D$42</c:f>
              <c:numCache>
                <c:formatCode>General</c:formatCode>
                <c:ptCount val="15"/>
                <c:pt idx="1">
                  <c:v>3</c:v>
                </c:pt>
                <c:pt idx="2">
                  <c:v>7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7</c:v>
                </c:pt>
                <c:pt idx="8">
                  <c:v>11</c:v>
                </c:pt>
                <c:pt idx="9">
                  <c:v>17</c:v>
                </c:pt>
                <c:pt idx="10">
                  <c:v>15</c:v>
                </c:pt>
                <c:pt idx="11">
                  <c:v>15</c:v>
                </c:pt>
                <c:pt idx="12">
                  <c:v>11</c:v>
                </c:pt>
                <c:pt idx="1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7A-49D4-A768-334C9250D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axId val="190068224"/>
        <c:axId val="190088704"/>
      </c:barChart>
      <c:lineChart>
        <c:grouping val="standard"/>
        <c:varyColors val="0"/>
        <c:ser>
          <c:idx val="1"/>
          <c:order val="1"/>
          <c:tx>
            <c:v>Percent Finer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circle"/>
            <c:size val="7"/>
            <c:spPr>
              <a:noFill/>
              <a:ln w="19050">
                <a:solidFill>
                  <a:srgbClr val="000000"/>
                </a:solidFill>
                <a:prstDash val="solid"/>
              </a:ln>
            </c:spPr>
          </c:marker>
          <c:cat>
            <c:strRef>
              <c:f>'PM1'!$C$28:$C$42</c:f>
              <c:strCache>
                <c:ptCount val="15"/>
                <c:pt idx="0">
                  <c:v>&lt; 2</c:v>
                </c:pt>
                <c:pt idx="1">
                  <c:v>2 - 4</c:v>
                </c:pt>
                <c:pt idx="2">
                  <c:v>4 - 5.6</c:v>
                </c:pt>
                <c:pt idx="3">
                  <c:v>5.6 - 8</c:v>
                </c:pt>
                <c:pt idx="4">
                  <c:v>8 - 11</c:v>
                </c:pt>
                <c:pt idx="5">
                  <c:v>11 - 16</c:v>
                </c:pt>
                <c:pt idx="6">
                  <c:v>16 - 22.6</c:v>
                </c:pt>
                <c:pt idx="7">
                  <c:v>22.6 - 32</c:v>
                </c:pt>
                <c:pt idx="8">
                  <c:v>32 - 45</c:v>
                </c:pt>
                <c:pt idx="9">
                  <c:v>45 - 64</c:v>
                </c:pt>
                <c:pt idx="10">
                  <c:v>64 - 90</c:v>
                </c:pt>
                <c:pt idx="11">
                  <c:v>90 - 128</c:v>
                </c:pt>
                <c:pt idx="12">
                  <c:v>128 - 180</c:v>
                </c:pt>
                <c:pt idx="13">
                  <c:v>180 - 256</c:v>
                </c:pt>
                <c:pt idx="14">
                  <c:v>&gt; 256</c:v>
                </c:pt>
              </c:strCache>
            </c:strRef>
          </c:cat>
          <c:val>
            <c:numRef>
              <c:f>'PM1'!$E$28:$E$41</c:f>
              <c:numCache>
                <c:formatCode>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3.0303030303030304E-2</c:v>
                </c:pt>
                <c:pt idx="3">
                  <c:v>0.10101010101010101</c:v>
                </c:pt>
                <c:pt idx="4">
                  <c:v>0.10101010101010101</c:v>
                </c:pt>
                <c:pt idx="5">
                  <c:v>0.12121212121212122</c:v>
                </c:pt>
                <c:pt idx="6">
                  <c:v>0.16161616161616163</c:v>
                </c:pt>
                <c:pt idx="7">
                  <c:v>0.19191919191919191</c:v>
                </c:pt>
                <c:pt idx="8">
                  <c:v>0.26262626262626265</c:v>
                </c:pt>
                <c:pt idx="9">
                  <c:v>0.37373737373737376</c:v>
                </c:pt>
                <c:pt idx="10">
                  <c:v>0.54545454545454541</c:v>
                </c:pt>
                <c:pt idx="11">
                  <c:v>0.69696969696969702</c:v>
                </c:pt>
                <c:pt idx="12">
                  <c:v>0.84848484848484851</c:v>
                </c:pt>
                <c:pt idx="13">
                  <c:v>0.95959595959595956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77A-49D4-A768-334C9250D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090624"/>
        <c:axId val="186725504"/>
      </c:lineChart>
      <c:catAx>
        <c:axId val="190068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Size Class</a:t>
                </a:r>
                <a:r>
                  <a:rPr lang="en-US" sz="10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(mm)</a:t>
                </a:r>
              </a:p>
            </c:rich>
          </c:tx>
          <c:layout>
            <c:manualLayout>
              <c:xMode val="edge"/>
              <c:yMode val="edge"/>
              <c:x val="0.3825503355704698"/>
              <c:y val="0.946923549449935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88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0887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>
            <c:manualLayout>
              <c:xMode val="edge"/>
              <c:yMode val="edge"/>
              <c:x val="6.3654388145001654E-3"/>
              <c:y val="0.33119862055089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68224"/>
        <c:crosses val="autoZero"/>
        <c:crossBetween val="between"/>
        <c:majorUnit val="4"/>
      </c:valAx>
      <c:catAx>
        <c:axId val="190090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725504"/>
        <c:crosses val="autoZero"/>
        <c:auto val="1"/>
        <c:lblAlgn val="ctr"/>
        <c:lblOffset val="100"/>
        <c:noMultiLvlLbl val="0"/>
      </c:catAx>
      <c:valAx>
        <c:axId val="186725504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000">
                    <a:latin typeface="Arial" panose="020B0604020202020204" pitchFamily="34" charset="0"/>
                    <a:cs typeface="Arial" panose="020B0604020202020204" pitchFamily="34" charset="0"/>
                  </a:rPr>
                  <a:t>Percent Finer</a:t>
                </a:r>
              </a:p>
            </c:rich>
          </c:tx>
          <c:overlay val="0"/>
        </c:title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90624"/>
        <c:crosses val="max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972121629341729"/>
          <c:y val="7.4828661468717986E-2"/>
          <c:w val="0.21001180024206034"/>
          <c:h val="0.129380471405342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6350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35561648585707E-2"/>
          <c:y val="4.2710327836681015E-2"/>
          <c:w val="0.81093873848779041"/>
          <c:h val="0.70956525397367698"/>
        </c:manualLayout>
      </c:layout>
      <c:barChart>
        <c:barDir val="col"/>
        <c:grouping val="clustered"/>
        <c:varyColors val="0"/>
        <c:ser>
          <c:idx val="0"/>
          <c:order val="0"/>
          <c:tx>
            <c:v>Count</c:v>
          </c:tx>
          <c:spPr>
            <a:solidFill>
              <a:schemeClr val="bg1">
                <a:lumMod val="85000"/>
              </a:schemeClr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'PM2'!$C$28:$C$42</c:f>
              <c:strCache>
                <c:ptCount val="15"/>
                <c:pt idx="0">
                  <c:v>&lt; 2</c:v>
                </c:pt>
                <c:pt idx="1">
                  <c:v>2 - 4</c:v>
                </c:pt>
                <c:pt idx="2">
                  <c:v>4 - 5.6</c:v>
                </c:pt>
                <c:pt idx="3">
                  <c:v>5.6 - 8</c:v>
                </c:pt>
                <c:pt idx="4">
                  <c:v>8 - 11</c:v>
                </c:pt>
                <c:pt idx="5">
                  <c:v>11 - 16</c:v>
                </c:pt>
                <c:pt idx="6">
                  <c:v>16 - 22.6</c:v>
                </c:pt>
                <c:pt idx="7">
                  <c:v>22.6 - 32</c:v>
                </c:pt>
                <c:pt idx="8">
                  <c:v>32 - 45</c:v>
                </c:pt>
                <c:pt idx="9">
                  <c:v>45 - 64</c:v>
                </c:pt>
                <c:pt idx="10">
                  <c:v>64 - 90</c:v>
                </c:pt>
                <c:pt idx="11">
                  <c:v>90 - 128</c:v>
                </c:pt>
                <c:pt idx="12">
                  <c:v>128 - 180</c:v>
                </c:pt>
                <c:pt idx="13">
                  <c:v>180 - 256</c:v>
                </c:pt>
                <c:pt idx="14">
                  <c:v>&gt; 256</c:v>
                </c:pt>
              </c:strCache>
            </c:strRef>
          </c:cat>
          <c:val>
            <c:numRef>
              <c:f>'PM2'!$D$28:$D$42</c:f>
              <c:numCache>
                <c:formatCode>General</c:formatCode>
                <c:ptCount val="15"/>
                <c:pt idx="1">
                  <c:v>10</c:v>
                </c:pt>
                <c:pt idx="2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8</c:v>
                </c:pt>
                <c:pt idx="8">
                  <c:v>12</c:v>
                </c:pt>
                <c:pt idx="9">
                  <c:v>18</c:v>
                </c:pt>
                <c:pt idx="10">
                  <c:v>24</c:v>
                </c:pt>
                <c:pt idx="11">
                  <c:v>14</c:v>
                </c:pt>
                <c:pt idx="12">
                  <c:v>5</c:v>
                </c:pt>
                <c:pt idx="13">
                  <c:v>1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1D-48D1-9E5C-2727C6361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axId val="190068224"/>
        <c:axId val="190088704"/>
      </c:barChart>
      <c:lineChart>
        <c:grouping val="standard"/>
        <c:varyColors val="0"/>
        <c:ser>
          <c:idx val="1"/>
          <c:order val="1"/>
          <c:tx>
            <c:v>Percent Finer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circle"/>
            <c:size val="7"/>
            <c:spPr>
              <a:noFill/>
              <a:ln w="19050">
                <a:solidFill>
                  <a:srgbClr val="000000"/>
                </a:solidFill>
                <a:prstDash val="solid"/>
              </a:ln>
            </c:spPr>
          </c:marker>
          <c:cat>
            <c:strRef>
              <c:f>'PM2'!$C$28:$C$42</c:f>
              <c:strCache>
                <c:ptCount val="15"/>
                <c:pt idx="0">
                  <c:v>&lt; 2</c:v>
                </c:pt>
                <c:pt idx="1">
                  <c:v>2 - 4</c:v>
                </c:pt>
                <c:pt idx="2">
                  <c:v>4 - 5.6</c:v>
                </c:pt>
                <c:pt idx="3">
                  <c:v>5.6 - 8</c:v>
                </c:pt>
                <c:pt idx="4">
                  <c:v>8 - 11</c:v>
                </c:pt>
                <c:pt idx="5">
                  <c:v>11 - 16</c:v>
                </c:pt>
                <c:pt idx="6">
                  <c:v>16 - 22.6</c:v>
                </c:pt>
                <c:pt idx="7">
                  <c:v>22.6 - 32</c:v>
                </c:pt>
                <c:pt idx="8">
                  <c:v>32 - 45</c:v>
                </c:pt>
                <c:pt idx="9">
                  <c:v>45 - 64</c:v>
                </c:pt>
                <c:pt idx="10">
                  <c:v>64 - 90</c:v>
                </c:pt>
                <c:pt idx="11">
                  <c:v>90 - 128</c:v>
                </c:pt>
                <c:pt idx="12">
                  <c:v>128 - 180</c:v>
                </c:pt>
                <c:pt idx="13">
                  <c:v>180 - 256</c:v>
                </c:pt>
                <c:pt idx="14">
                  <c:v>&gt; 256</c:v>
                </c:pt>
              </c:strCache>
            </c:strRef>
          </c:cat>
          <c:val>
            <c:numRef>
              <c:f>'PM2'!$E$28:$E$41</c:f>
              <c:numCache>
                <c:formatCode>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0.12</c:v>
                </c:pt>
                <c:pt idx="4">
                  <c:v>0.12</c:v>
                </c:pt>
                <c:pt idx="5">
                  <c:v>0.16</c:v>
                </c:pt>
                <c:pt idx="6">
                  <c:v>0.17</c:v>
                </c:pt>
                <c:pt idx="7">
                  <c:v>0.18</c:v>
                </c:pt>
                <c:pt idx="8">
                  <c:v>0.26</c:v>
                </c:pt>
                <c:pt idx="9">
                  <c:v>0.38</c:v>
                </c:pt>
                <c:pt idx="10">
                  <c:v>0.56000000000000005</c:v>
                </c:pt>
                <c:pt idx="11">
                  <c:v>0.8</c:v>
                </c:pt>
                <c:pt idx="12">
                  <c:v>0.94</c:v>
                </c:pt>
                <c:pt idx="13">
                  <c:v>0.99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A1D-48D1-9E5C-2727C6361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090624"/>
        <c:axId val="186725504"/>
      </c:lineChart>
      <c:catAx>
        <c:axId val="190068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Size Class</a:t>
                </a:r>
                <a:r>
                  <a:rPr lang="en-US" sz="10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(mm)</a:t>
                </a:r>
              </a:p>
            </c:rich>
          </c:tx>
          <c:layout>
            <c:manualLayout>
              <c:xMode val="edge"/>
              <c:yMode val="edge"/>
              <c:x val="0.3825503355704698"/>
              <c:y val="0.946923549449935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88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0887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>
            <c:manualLayout>
              <c:xMode val="edge"/>
              <c:yMode val="edge"/>
              <c:x val="6.3654388145001654E-3"/>
              <c:y val="0.33119862055089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68224"/>
        <c:crosses val="autoZero"/>
        <c:crossBetween val="between"/>
        <c:majorUnit val="4"/>
      </c:valAx>
      <c:catAx>
        <c:axId val="190090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725504"/>
        <c:crosses val="autoZero"/>
        <c:auto val="1"/>
        <c:lblAlgn val="ctr"/>
        <c:lblOffset val="100"/>
        <c:noMultiLvlLbl val="0"/>
      </c:catAx>
      <c:valAx>
        <c:axId val="186725504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000">
                    <a:latin typeface="Arial" panose="020B0604020202020204" pitchFamily="34" charset="0"/>
                    <a:cs typeface="Arial" panose="020B0604020202020204" pitchFamily="34" charset="0"/>
                  </a:rPr>
                  <a:t>Percent Finer</a:t>
                </a:r>
              </a:p>
            </c:rich>
          </c:tx>
          <c:overlay val="0"/>
        </c:title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90624"/>
        <c:crosses val="max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972121629341729"/>
          <c:y val="7.4828661468717986E-2"/>
          <c:w val="0.21001180024206034"/>
          <c:h val="0.129380471405342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6350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35561648585707E-2"/>
          <c:y val="4.2710327836681015E-2"/>
          <c:w val="0.81093873848779041"/>
          <c:h val="0.70956525397367698"/>
        </c:manualLayout>
      </c:layout>
      <c:barChart>
        <c:barDir val="col"/>
        <c:grouping val="clustered"/>
        <c:varyColors val="0"/>
        <c:ser>
          <c:idx val="0"/>
          <c:order val="0"/>
          <c:tx>
            <c:v>Count</c:v>
          </c:tx>
          <c:spPr>
            <a:solidFill>
              <a:schemeClr val="bg1">
                <a:lumMod val="85000"/>
              </a:schemeClr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'PM3'!$C$28:$C$42</c:f>
              <c:strCache>
                <c:ptCount val="15"/>
                <c:pt idx="0">
                  <c:v>&lt; 2</c:v>
                </c:pt>
                <c:pt idx="1">
                  <c:v>2 - 4</c:v>
                </c:pt>
                <c:pt idx="2">
                  <c:v>4 - 5.6</c:v>
                </c:pt>
                <c:pt idx="3">
                  <c:v>5.6 - 8</c:v>
                </c:pt>
                <c:pt idx="4">
                  <c:v>8 - 11</c:v>
                </c:pt>
                <c:pt idx="5">
                  <c:v>11 - 16</c:v>
                </c:pt>
                <c:pt idx="6">
                  <c:v>16 - 22.6</c:v>
                </c:pt>
                <c:pt idx="7">
                  <c:v>22.6 - 32</c:v>
                </c:pt>
                <c:pt idx="8">
                  <c:v>32 - 45</c:v>
                </c:pt>
                <c:pt idx="9">
                  <c:v>45 - 64</c:v>
                </c:pt>
                <c:pt idx="10">
                  <c:v>64 - 90</c:v>
                </c:pt>
                <c:pt idx="11">
                  <c:v>90 - 128</c:v>
                </c:pt>
                <c:pt idx="12">
                  <c:v>128 - 180</c:v>
                </c:pt>
                <c:pt idx="13">
                  <c:v>180 - 256</c:v>
                </c:pt>
                <c:pt idx="14">
                  <c:v>&gt; 256</c:v>
                </c:pt>
              </c:strCache>
            </c:strRef>
          </c:cat>
          <c:val>
            <c:numRef>
              <c:f>'PM3'!$D$28:$D$42</c:f>
              <c:numCache>
                <c:formatCode>General</c:formatCode>
                <c:ptCount val="15"/>
                <c:pt idx="0">
                  <c:v>20</c:v>
                </c:pt>
                <c:pt idx="1">
                  <c:v>11</c:v>
                </c:pt>
                <c:pt idx="3">
                  <c:v>1</c:v>
                </c:pt>
                <c:pt idx="4">
                  <c:v>2</c:v>
                </c:pt>
                <c:pt idx="5">
                  <c:v>6</c:v>
                </c:pt>
                <c:pt idx="6">
                  <c:v>10</c:v>
                </c:pt>
                <c:pt idx="7">
                  <c:v>10</c:v>
                </c:pt>
                <c:pt idx="8">
                  <c:v>7</c:v>
                </c:pt>
                <c:pt idx="9">
                  <c:v>13</c:v>
                </c:pt>
                <c:pt idx="10">
                  <c:v>18</c:v>
                </c:pt>
                <c:pt idx="11">
                  <c:v>4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A-4DD2-A0A0-33772FCE2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axId val="190068224"/>
        <c:axId val="190088704"/>
      </c:barChart>
      <c:lineChart>
        <c:grouping val="standard"/>
        <c:varyColors val="0"/>
        <c:ser>
          <c:idx val="1"/>
          <c:order val="1"/>
          <c:tx>
            <c:v>Percent Finer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circle"/>
            <c:size val="7"/>
            <c:spPr>
              <a:noFill/>
              <a:ln w="19050">
                <a:solidFill>
                  <a:srgbClr val="000000"/>
                </a:solidFill>
                <a:prstDash val="solid"/>
              </a:ln>
            </c:spPr>
          </c:marker>
          <c:cat>
            <c:strRef>
              <c:f>'PM3'!$C$28:$C$42</c:f>
              <c:strCache>
                <c:ptCount val="15"/>
                <c:pt idx="0">
                  <c:v>&lt; 2</c:v>
                </c:pt>
                <c:pt idx="1">
                  <c:v>2 - 4</c:v>
                </c:pt>
                <c:pt idx="2">
                  <c:v>4 - 5.6</c:v>
                </c:pt>
                <c:pt idx="3">
                  <c:v>5.6 - 8</c:v>
                </c:pt>
                <c:pt idx="4">
                  <c:v>8 - 11</c:v>
                </c:pt>
                <c:pt idx="5">
                  <c:v>11 - 16</c:v>
                </c:pt>
                <c:pt idx="6">
                  <c:v>16 - 22.6</c:v>
                </c:pt>
                <c:pt idx="7">
                  <c:v>22.6 - 32</c:v>
                </c:pt>
                <c:pt idx="8">
                  <c:v>32 - 45</c:v>
                </c:pt>
                <c:pt idx="9">
                  <c:v>45 - 64</c:v>
                </c:pt>
                <c:pt idx="10">
                  <c:v>64 - 90</c:v>
                </c:pt>
                <c:pt idx="11">
                  <c:v>90 - 128</c:v>
                </c:pt>
                <c:pt idx="12">
                  <c:v>128 - 180</c:v>
                </c:pt>
                <c:pt idx="13">
                  <c:v>180 - 256</c:v>
                </c:pt>
                <c:pt idx="14">
                  <c:v>&gt; 256</c:v>
                </c:pt>
              </c:strCache>
            </c:strRef>
          </c:cat>
          <c:val>
            <c:numRef>
              <c:f>'PM3'!$E$28:$E$41</c:f>
              <c:numCache>
                <c:formatCode>0%</c:formatCode>
                <c:ptCount val="14"/>
                <c:pt idx="0">
                  <c:v>0</c:v>
                </c:pt>
                <c:pt idx="1">
                  <c:v>0.1941747572815534</c:v>
                </c:pt>
                <c:pt idx="2">
                  <c:v>0.30097087378640774</c:v>
                </c:pt>
                <c:pt idx="3">
                  <c:v>0.30097087378640774</c:v>
                </c:pt>
                <c:pt idx="4">
                  <c:v>0.31067961165048541</c:v>
                </c:pt>
                <c:pt idx="5">
                  <c:v>0.3300970873786408</c:v>
                </c:pt>
                <c:pt idx="6">
                  <c:v>0.38834951456310679</c:v>
                </c:pt>
                <c:pt idx="7">
                  <c:v>0.4854368932038835</c:v>
                </c:pt>
                <c:pt idx="8">
                  <c:v>0.58252427184466016</c:v>
                </c:pt>
                <c:pt idx="9">
                  <c:v>0.65048543689320393</c:v>
                </c:pt>
                <c:pt idx="10">
                  <c:v>0.77669902912621358</c:v>
                </c:pt>
                <c:pt idx="11">
                  <c:v>0.95145631067961167</c:v>
                </c:pt>
                <c:pt idx="12">
                  <c:v>0.99029126213592233</c:v>
                </c:pt>
                <c:pt idx="13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01A-4DD2-A0A0-33772FCE2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090624"/>
        <c:axId val="186725504"/>
      </c:lineChart>
      <c:catAx>
        <c:axId val="190068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Size Class</a:t>
                </a:r>
                <a:r>
                  <a:rPr lang="en-US" sz="10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(mm)</a:t>
                </a:r>
              </a:p>
            </c:rich>
          </c:tx>
          <c:layout>
            <c:manualLayout>
              <c:xMode val="edge"/>
              <c:yMode val="edge"/>
              <c:x val="0.3825503355704698"/>
              <c:y val="0.946923549449935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88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0887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>
            <c:manualLayout>
              <c:xMode val="edge"/>
              <c:yMode val="edge"/>
              <c:x val="6.3654388145001654E-3"/>
              <c:y val="0.33119862055089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68224"/>
        <c:crosses val="autoZero"/>
        <c:crossBetween val="between"/>
        <c:majorUnit val="4"/>
      </c:valAx>
      <c:catAx>
        <c:axId val="190090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725504"/>
        <c:crosses val="autoZero"/>
        <c:auto val="1"/>
        <c:lblAlgn val="ctr"/>
        <c:lblOffset val="100"/>
        <c:noMultiLvlLbl val="0"/>
      </c:catAx>
      <c:valAx>
        <c:axId val="186725504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000">
                    <a:latin typeface="Arial" panose="020B0604020202020204" pitchFamily="34" charset="0"/>
                    <a:cs typeface="Arial" panose="020B0604020202020204" pitchFamily="34" charset="0"/>
                  </a:rPr>
                  <a:t>Percent Finer</a:t>
                </a:r>
              </a:p>
            </c:rich>
          </c:tx>
          <c:overlay val="0"/>
        </c:title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90624"/>
        <c:crosses val="max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972121629341729"/>
          <c:y val="7.4828661468717986E-2"/>
          <c:w val="0.21001180024206034"/>
          <c:h val="0.129380471405342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6350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35561648585707E-2"/>
          <c:y val="4.2710327836681015E-2"/>
          <c:w val="0.81093873848779041"/>
          <c:h val="0.70956525397367698"/>
        </c:manualLayout>
      </c:layout>
      <c:barChart>
        <c:barDir val="col"/>
        <c:grouping val="clustered"/>
        <c:varyColors val="0"/>
        <c:ser>
          <c:idx val="0"/>
          <c:order val="0"/>
          <c:tx>
            <c:v>Count</c:v>
          </c:tx>
          <c:spPr>
            <a:solidFill>
              <a:schemeClr val="bg1">
                <a:lumMod val="85000"/>
              </a:schemeClr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'PM4'!$C$28:$C$42</c:f>
              <c:strCache>
                <c:ptCount val="15"/>
                <c:pt idx="0">
                  <c:v>&lt; 2</c:v>
                </c:pt>
                <c:pt idx="1">
                  <c:v>2 - 4</c:v>
                </c:pt>
                <c:pt idx="2">
                  <c:v>4 - 5.6</c:v>
                </c:pt>
                <c:pt idx="3">
                  <c:v>5.6 - 8</c:v>
                </c:pt>
                <c:pt idx="4">
                  <c:v>8 - 11</c:v>
                </c:pt>
                <c:pt idx="5">
                  <c:v>11 - 16</c:v>
                </c:pt>
                <c:pt idx="6">
                  <c:v>16 - 22.6</c:v>
                </c:pt>
                <c:pt idx="7">
                  <c:v>22.6 - 32</c:v>
                </c:pt>
                <c:pt idx="8">
                  <c:v>32 - 45</c:v>
                </c:pt>
                <c:pt idx="9">
                  <c:v>45 - 64</c:v>
                </c:pt>
                <c:pt idx="10">
                  <c:v>64 - 90</c:v>
                </c:pt>
                <c:pt idx="11">
                  <c:v>90 - 128</c:v>
                </c:pt>
                <c:pt idx="12">
                  <c:v>128 - 180</c:v>
                </c:pt>
                <c:pt idx="13">
                  <c:v>180 - 256</c:v>
                </c:pt>
                <c:pt idx="14">
                  <c:v>&gt; 256</c:v>
                </c:pt>
              </c:strCache>
            </c:strRef>
          </c:cat>
          <c:val>
            <c:numRef>
              <c:f>'PM4'!$D$28:$D$42</c:f>
              <c:numCache>
                <c:formatCode>General</c:formatCode>
                <c:ptCount val="15"/>
                <c:pt idx="0">
                  <c:v>1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12</c:v>
                </c:pt>
                <c:pt idx="9">
                  <c:v>20</c:v>
                </c:pt>
                <c:pt idx="10">
                  <c:v>18</c:v>
                </c:pt>
                <c:pt idx="11">
                  <c:v>9</c:v>
                </c:pt>
                <c:pt idx="12">
                  <c:v>9</c:v>
                </c:pt>
                <c:pt idx="13">
                  <c:v>6</c:v>
                </c:pt>
                <c:pt idx="1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6-4C22-92F8-A2B0DB847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axId val="190068224"/>
        <c:axId val="190088704"/>
      </c:barChart>
      <c:lineChart>
        <c:grouping val="standard"/>
        <c:varyColors val="0"/>
        <c:ser>
          <c:idx val="1"/>
          <c:order val="1"/>
          <c:tx>
            <c:v>Percent Finer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circle"/>
            <c:size val="7"/>
            <c:spPr>
              <a:noFill/>
              <a:ln w="19050">
                <a:solidFill>
                  <a:srgbClr val="000000"/>
                </a:solidFill>
                <a:prstDash val="solid"/>
              </a:ln>
            </c:spPr>
          </c:marker>
          <c:cat>
            <c:strRef>
              <c:f>'PM4'!$C$28:$C$42</c:f>
              <c:strCache>
                <c:ptCount val="15"/>
                <c:pt idx="0">
                  <c:v>&lt; 2</c:v>
                </c:pt>
                <c:pt idx="1">
                  <c:v>2 - 4</c:v>
                </c:pt>
                <c:pt idx="2">
                  <c:v>4 - 5.6</c:v>
                </c:pt>
                <c:pt idx="3">
                  <c:v>5.6 - 8</c:v>
                </c:pt>
                <c:pt idx="4">
                  <c:v>8 - 11</c:v>
                </c:pt>
                <c:pt idx="5">
                  <c:v>11 - 16</c:v>
                </c:pt>
                <c:pt idx="6">
                  <c:v>16 - 22.6</c:v>
                </c:pt>
                <c:pt idx="7">
                  <c:v>22.6 - 32</c:v>
                </c:pt>
                <c:pt idx="8">
                  <c:v>32 - 45</c:v>
                </c:pt>
                <c:pt idx="9">
                  <c:v>45 - 64</c:v>
                </c:pt>
                <c:pt idx="10">
                  <c:v>64 - 90</c:v>
                </c:pt>
                <c:pt idx="11">
                  <c:v>90 - 128</c:v>
                </c:pt>
                <c:pt idx="12">
                  <c:v>128 - 180</c:v>
                </c:pt>
                <c:pt idx="13">
                  <c:v>180 - 256</c:v>
                </c:pt>
                <c:pt idx="14">
                  <c:v>&gt; 256</c:v>
                </c:pt>
              </c:strCache>
            </c:strRef>
          </c:cat>
          <c:val>
            <c:numRef>
              <c:f>'PM4'!$E$28:$E$41</c:f>
              <c:numCache>
                <c:formatCode>0%</c:formatCode>
                <c:ptCount val="14"/>
                <c:pt idx="0">
                  <c:v>0</c:v>
                </c:pt>
                <c:pt idx="1">
                  <c:v>9.9009900990099011E-3</c:v>
                </c:pt>
                <c:pt idx="2">
                  <c:v>9.9009900990099011E-3</c:v>
                </c:pt>
                <c:pt idx="3">
                  <c:v>9.9009900990099011E-3</c:v>
                </c:pt>
                <c:pt idx="4">
                  <c:v>9.9009900990099011E-3</c:v>
                </c:pt>
                <c:pt idx="5">
                  <c:v>9.9009900990099011E-3</c:v>
                </c:pt>
                <c:pt idx="6">
                  <c:v>6.9306930693069313E-2</c:v>
                </c:pt>
                <c:pt idx="7">
                  <c:v>0.13861386138613863</c:v>
                </c:pt>
                <c:pt idx="8">
                  <c:v>0.21782178217821782</c:v>
                </c:pt>
                <c:pt idx="9">
                  <c:v>0.33663366336633666</c:v>
                </c:pt>
                <c:pt idx="10">
                  <c:v>0.53465346534653468</c:v>
                </c:pt>
                <c:pt idx="11">
                  <c:v>0.71287128712871284</c:v>
                </c:pt>
                <c:pt idx="12">
                  <c:v>0.80198019801980203</c:v>
                </c:pt>
                <c:pt idx="13">
                  <c:v>0.8910891089108911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286-4C22-92F8-A2B0DB847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090624"/>
        <c:axId val="186725504"/>
      </c:lineChart>
      <c:catAx>
        <c:axId val="190068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Size Class</a:t>
                </a:r>
                <a:r>
                  <a:rPr lang="en-US" sz="10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(mm)</a:t>
                </a:r>
              </a:p>
            </c:rich>
          </c:tx>
          <c:layout>
            <c:manualLayout>
              <c:xMode val="edge"/>
              <c:yMode val="edge"/>
              <c:x val="0.3825503355704698"/>
              <c:y val="0.946923549449935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88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0887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>
            <c:manualLayout>
              <c:xMode val="edge"/>
              <c:yMode val="edge"/>
              <c:x val="6.3654388145001654E-3"/>
              <c:y val="0.33119862055089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68224"/>
        <c:crosses val="autoZero"/>
        <c:crossBetween val="between"/>
        <c:majorUnit val="4"/>
      </c:valAx>
      <c:catAx>
        <c:axId val="190090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725504"/>
        <c:crosses val="autoZero"/>
        <c:auto val="1"/>
        <c:lblAlgn val="ctr"/>
        <c:lblOffset val="100"/>
        <c:noMultiLvlLbl val="0"/>
      </c:catAx>
      <c:valAx>
        <c:axId val="186725504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000">
                    <a:latin typeface="Arial" panose="020B0604020202020204" pitchFamily="34" charset="0"/>
                    <a:cs typeface="Arial" panose="020B0604020202020204" pitchFamily="34" charset="0"/>
                  </a:rPr>
                  <a:t>Percent Finer</a:t>
                </a:r>
              </a:p>
            </c:rich>
          </c:tx>
          <c:overlay val="0"/>
        </c:title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90624"/>
        <c:crosses val="max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972121629341729"/>
          <c:y val="7.4828661468717986E-2"/>
          <c:w val="0.21001180024206034"/>
          <c:h val="0.129380471405342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6350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35561648585707E-2"/>
          <c:y val="4.2710327836681015E-2"/>
          <c:w val="0.81093873848779041"/>
          <c:h val="0.70956525397367698"/>
        </c:manualLayout>
      </c:layout>
      <c:barChart>
        <c:barDir val="col"/>
        <c:grouping val="clustered"/>
        <c:varyColors val="0"/>
        <c:ser>
          <c:idx val="0"/>
          <c:order val="0"/>
          <c:tx>
            <c:v>Count</c:v>
          </c:tx>
          <c:spPr>
            <a:solidFill>
              <a:schemeClr val="bg1">
                <a:lumMod val="85000"/>
              </a:schemeClr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'PM5'!$C$28:$C$42</c:f>
              <c:strCache>
                <c:ptCount val="15"/>
                <c:pt idx="0">
                  <c:v>&lt; 2</c:v>
                </c:pt>
                <c:pt idx="1">
                  <c:v>2 - 4</c:v>
                </c:pt>
                <c:pt idx="2">
                  <c:v>4 - 5.6</c:v>
                </c:pt>
                <c:pt idx="3">
                  <c:v>5.6 - 8</c:v>
                </c:pt>
                <c:pt idx="4">
                  <c:v>8 - 11</c:v>
                </c:pt>
                <c:pt idx="5">
                  <c:v>11 - 16</c:v>
                </c:pt>
                <c:pt idx="6">
                  <c:v>16 - 22.6</c:v>
                </c:pt>
                <c:pt idx="7">
                  <c:v>22.6 - 32</c:v>
                </c:pt>
                <c:pt idx="8">
                  <c:v>32 - 45</c:v>
                </c:pt>
                <c:pt idx="9">
                  <c:v>45 - 64</c:v>
                </c:pt>
                <c:pt idx="10">
                  <c:v>64 - 90</c:v>
                </c:pt>
                <c:pt idx="11">
                  <c:v>90 - 128</c:v>
                </c:pt>
                <c:pt idx="12">
                  <c:v>128 - 180</c:v>
                </c:pt>
                <c:pt idx="13">
                  <c:v>180 - 256</c:v>
                </c:pt>
                <c:pt idx="14">
                  <c:v>&gt; 256</c:v>
                </c:pt>
              </c:strCache>
            </c:strRef>
          </c:cat>
          <c:val>
            <c:numRef>
              <c:f>'PM5'!$D$28:$D$42</c:f>
              <c:numCache>
                <c:formatCode>General</c:formatCode>
                <c:ptCount val="15"/>
                <c:pt idx="0">
                  <c:v>20</c:v>
                </c:pt>
                <c:pt idx="1">
                  <c:v>14</c:v>
                </c:pt>
                <c:pt idx="2">
                  <c:v>6</c:v>
                </c:pt>
                <c:pt idx="3">
                  <c:v>5</c:v>
                </c:pt>
                <c:pt idx="4">
                  <c:v>6</c:v>
                </c:pt>
                <c:pt idx="5">
                  <c:v>5</c:v>
                </c:pt>
                <c:pt idx="6">
                  <c:v>13</c:v>
                </c:pt>
                <c:pt idx="7">
                  <c:v>10</c:v>
                </c:pt>
                <c:pt idx="8">
                  <c:v>12</c:v>
                </c:pt>
                <c:pt idx="9">
                  <c:v>6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4D-4247-AA48-9935F3F72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axId val="190068224"/>
        <c:axId val="190088704"/>
      </c:barChart>
      <c:lineChart>
        <c:grouping val="standard"/>
        <c:varyColors val="0"/>
        <c:ser>
          <c:idx val="1"/>
          <c:order val="1"/>
          <c:tx>
            <c:v>Percent Finer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circle"/>
            <c:size val="7"/>
            <c:spPr>
              <a:noFill/>
              <a:ln w="19050">
                <a:solidFill>
                  <a:srgbClr val="000000"/>
                </a:solidFill>
                <a:prstDash val="solid"/>
              </a:ln>
            </c:spPr>
          </c:marker>
          <c:cat>
            <c:strRef>
              <c:f>'PM5'!$C$28:$C$42</c:f>
              <c:strCache>
                <c:ptCount val="15"/>
                <c:pt idx="0">
                  <c:v>&lt; 2</c:v>
                </c:pt>
                <c:pt idx="1">
                  <c:v>2 - 4</c:v>
                </c:pt>
                <c:pt idx="2">
                  <c:v>4 - 5.6</c:v>
                </c:pt>
                <c:pt idx="3">
                  <c:v>5.6 - 8</c:v>
                </c:pt>
                <c:pt idx="4">
                  <c:v>8 - 11</c:v>
                </c:pt>
                <c:pt idx="5">
                  <c:v>11 - 16</c:v>
                </c:pt>
                <c:pt idx="6">
                  <c:v>16 - 22.6</c:v>
                </c:pt>
                <c:pt idx="7">
                  <c:v>22.6 - 32</c:v>
                </c:pt>
                <c:pt idx="8">
                  <c:v>32 - 45</c:v>
                </c:pt>
                <c:pt idx="9">
                  <c:v>45 - 64</c:v>
                </c:pt>
                <c:pt idx="10">
                  <c:v>64 - 90</c:v>
                </c:pt>
                <c:pt idx="11">
                  <c:v>90 - 128</c:v>
                </c:pt>
                <c:pt idx="12">
                  <c:v>128 - 180</c:v>
                </c:pt>
                <c:pt idx="13">
                  <c:v>180 - 256</c:v>
                </c:pt>
                <c:pt idx="14">
                  <c:v>&gt; 256</c:v>
                </c:pt>
              </c:strCache>
            </c:strRef>
          </c:cat>
          <c:val>
            <c:numRef>
              <c:f>'PM5'!$E$28:$E$41</c:f>
              <c:numCache>
                <c:formatCode>0%</c:formatCode>
                <c:ptCount val="14"/>
                <c:pt idx="0">
                  <c:v>0</c:v>
                </c:pt>
                <c:pt idx="1">
                  <c:v>0.2</c:v>
                </c:pt>
                <c:pt idx="2">
                  <c:v>0.34</c:v>
                </c:pt>
                <c:pt idx="3">
                  <c:v>0.4</c:v>
                </c:pt>
                <c:pt idx="4">
                  <c:v>0.45</c:v>
                </c:pt>
                <c:pt idx="5">
                  <c:v>0.51</c:v>
                </c:pt>
                <c:pt idx="6">
                  <c:v>0.56000000000000005</c:v>
                </c:pt>
                <c:pt idx="7">
                  <c:v>0.69</c:v>
                </c:pt>
                <c:pt idx="8">
                  <c:v>0.79</c:v>
                </c:pt>
                <c:pt idx="9">
                  <c:v>0.91</c:v>
                </c:pt>
                <c:pt idx="10">
                  <c:v>0.97</c:v>
                </c:pt>
                <c:pt idx="11">
                  <c:v>0.99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54D-4247-AA48-9935F3F72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090624"/>
        <c:axId val="186725504"/>
      </c:lineChart>
      <c:catAx>
        <c:axId val="190068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Size Class</a:t>
                </a:r>
                <a:r>
                  <a:rPr lang="en-US" sz="10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(mm)</a:t>
                </a:r>
              </a:p>
            </c:rich>
          </c:tx>
          <c:layout>
            <c:manualLayout>
              <c:xMode val="edge"/>
              <c:yMode val="edge"/>
              <c:x val="0.3825503355704698"/>
              <c:y val="0.946923549449935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88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0887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>
            <c:manualLayout>
              <c:xMode val="edge"/>
              <c:yMode val="edge"/>
              <c:x val="6.3654388145001654E-3"/>
              <c:y val="0.33119862055089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68224"/>
        <c:crosses val="autoZero"/>
        <c:crossBetween val="between"/>
        <c:majorUnit val="4"/>
      </c:valAx>
      <c:catAx>
        <c:axId val="190090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725504"/>
        <c:crosses val="autoZero"/>
        <c:auto val="1"/>
        <c:lblAlgn val="ctr"/>
        <c:lblOffset val="100"/>
        <c:noMultiLvlLbl val="0"/>
      </c:catAx>
      <c:valAx>
        <c:axId val="186725504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000">
                    <a:latin typeface="Arial" panose="020B0604020202020204" pitchFamily="34" charset="0"/>
                    <a:cs typeface="Arial" panose="020B0604020202020204" pitchFamily="34" charset="0"/>
                  </a:rPr>
                  <a:t>Percent Finer</a:t>
                </a:r>
              </a:p>
            </c:rich>
          </c:tx>
          <c:overlay val="0"/>
        </c:title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90624"/>
        <c:crosses val="max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972121629341729"/>
          <c:y val="7.4828661468717986E-2"/>
          <c:w val="0.21001180024206034"/>
          <c:h val="0.129380471405342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6350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35561648585707E-2"/>
          <c:y val="4.2710327836681015E-2"/>
          <c:w val="0.81093873848779041"/>
          <c:h val="0.70956525397367698"/>
        </c:manualLayout>
      </c:layout>
      <c:barChart>
        <c:barDir val="col"/>
        <c:grouping val="clustered"/>
        <c:varyColors val="0"/>
        <c:ser>
          <c:idx val="0"/>
          <c:order val="0"/>
          <c:tx>
            <c:v>Count</c:v>
          </c:tx>
          <c:spPr>
            <a:solidFill>
              <a:schemeClr val="bg1">
                <a:lumMod val="85000"/>
              </a:schemeClr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'PM6'!$C$28:$C$42</c:f>
              <c:strCache>
                <c:ptCount val="15"/>
                <c:pt idx="0">
                  <c:v>&lt; 2</c:v>
                </c:pt>
                <c:pt idx="1">
                  <c:v>2 - 4</c:v>
                </c:pt>
                <c:pt idx="2">
                  <c:v>4 - 5.6</c:v>
                </c:pt>
                <c:pt idx="3">
                  <c:v>5.6 - 8</c:v>
                </c:pt>
                <c:pt idx="4">
                  <c:v>8 - 11</c:v>
                </c:pt>
                <c:pt idx="5">
                  <c:v>11 - 16</c:v>
                </c:pt>
                <c:pt idx="6">
                  <c:v>16 - 22.6</c:v>
                </c:pt>
                <c:pt idx="7">
                  <c:v>22.6 - 32</c:v>
                </c:pt>
                <c:pt idx="8">
                  <c:v>32 - 45</c:v>
                </c:pt>
                <c:pt idx="9">
                  <c:v>45 - 64</c:v>
                </c:pt>
                <c:pt idx="10">
                  <c:v>64 - 90</c:v>
                </c:pt>
                <c:pt idx="11">
                  <c:v>90 - 128</c:v>
                </c:pt>
                <c:pt idx="12">
                  <c:v>128 - 180</c:v>
                </c:pt>
                <c:pt idx="13">
                  <c:v>180 - 256</c:v>
                </c:pt>
                <c:pt idx="14">
                  <c:v>&gt; 256</c:v>
                </c:pt>
              </c:strCache>
            </c:strRef>
          </c:cat>
          <c:val>
            <c:numRef>
              <c:f>'PM6'!$D$28:$D$42</c:f>
              <c:numCache>
                <c:formatCode>General</c:formatCode>
                <c:ptCount val="15"/>
                <c:pt idx="0">
                  <c:v>36</c:v>
                </c:pt>
                <c:pt idx="1">
                  <c:v>12</c:v>
                </c:pt>
                <c:pt idx="2">
                  <c:v>1</c:v>
                </c:pt>
                <c:pt idx="3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6</c:v>
                </c:pt>
                <c:pt idx="8">
                  <c:v>11</c:v>
                </c:pt>
                <c:pt idx="9">
                  <c:v>9</c:v>
                </c:pt>
                <c:pt idx="10">
                  <c:v>12</c:v>
                </c:pt>
                <c:pt idx="11">
                  <c:v>3</c:v>
                </c:pt>
                <c:pt idx="12">
                  <c:v>5</c:v>
                </c:pt>
                <c:pt idx="1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D1-4021-ABE8-F0EDAD044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axId val="190068224"/>
        <c:axId val="190088704"/>
      </c:barChart>
      <c:lineChart>
        <c:grouping val="standard"/>
        <c:varyColors val="0"/>
        <c:ser>
          <c:idx val="1"/>
          <c:order val="1"/>
          <c:tx>
            <c:v>Percent Finer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circle"/>
            <c:size val="7"/>
            <c:spPr>
              <a:noFill/>
              <a:ln w="19050">
                <a:solidFill>
                  <a:srgbClr val="000000"/>
                </a:solidFill>
                <a:prstDash val="solid"/>
              </a:ln>
            </c:spPr>
          </c:marker>
          <c:cat>
            <c:strRef>
              <c:f>'PM6'!$C$28:$C$42</c:f>
              <c:strCache>
                <c:ptCount val="15"/>
                <c:pt idx="0">
                  <c:v>&lt; 2</c:v>
                </c:pt>
                <c:pt idx="1">
                  <c:v>2 - 4</c:v>
                </c:pt>
                <c:pt idx="2">
                  <c:v>4 - 5.6</c:v>
                </c:pt>
                <c:pt idx="3">
                  <c:v>5.6 - 8</c:v>
                </c:pt>
                <c:pt idx="4">
                  <c:v>8 - 11</c:v>
                </c:pt>
                <c:pt idx="5">
                  <c:v>11 - 16</c:v>
                </c:pt>
                <c:pt idx="6">
                  <c:v>16 - 22.6</c:v>
                </c:pt>
                <c:pt idx="7">
                  <c:v>22.6 - 32</c:v>
                </c:pt>
                <c:pt idx="8">
                  <c:v>32 - 45</c:v>
                </c:pt>
                <c:pt idx="9">
                  <c:v>45 - 64</c:v>
                </c:pt>
                <c:pt idx="10">
                  <c:v>64 - 90</c:v>
                </c:pt>
                <c:pt idx="11">
                  <c:v>90 - 128</c:v>
                </c:pt>
                <c:pt idx="12">
                  <c:v>128 - 180</c:v>
                </c:pt>
                <c:pt idx="13">
                  <c:v>180 - 256</c:v>
                </c:pt>
                <c:pt idx="14">
                  <c:v>&gt; 256</c:v>
                </c:pt>
              </c:strCache>
            </c:strRef>
          </c:cat>
          <c:val>
            <c:numRef>
              <c:f>'PM6'!$E$28:$E$41</c:f>
              <c:numCache>
                <c:formatCode>0%</c:formatCode>
                <c:ptCount val="14"/>
                <c:pt idx="0">
                  <c:v>0</c:v>
                </c:pt>
                <c:pt idx="1">
                  <c:v>0.35643564356435642</c:v>
                </c:pt>
                <c:pt idx="2">
                  <c:v>0.47524752475247523</c:v>
                </c:pt>
                <c:pt idx="3">
                  <c:v>0.48514851485148514</c:v>
                </c:pt>
                <c:pt idx="4">
                  <c:v>0.49504950495049505</c:v>
                </c:pt>
                <c:pt idx="5">
                  <c:v>0.49504950495049505</c:v>
                </c:pt>
                <c:pt idx="6">
                  <c:v>0.50495049504950495</c:v>
                </c:pt>
                <c:pt idx="7">
                  <c:v>0.51485148514851486</c:v>
                </c:pt>
                <c:pt idx="8">
                  <c:v>0.57425742574257421</c:v>
                </c:pt>
                <c:pt idx="9">
                  <c:v>0.68316831683168322</c:v>
                </c:pt>
                <c:pt idx="10">
                  <c:v>0.7722772277227723</c:v>
                </c:pt>
                <c:pt idx="11">
                  <c:v>0.8910891089108911</c:v>
                </c:pt>
                <c:pt idx="12">
                  <c:v>0.92079207920792083</c:v>
                </c:pt>
                <c:pt idx="13">
                  <c:v>0.97029702970297027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6D1-4021-ABE8-F0EDAD044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090624"/>
        <c:axId val="186725504"/>
      </c:lineChart>
      <c:catAx>
        <c:axId val="190068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Size Class</a:t>
                </a:r>
                <a:r>
                  <a:rPr lang="en-US" sz="10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(mm)</a:t>
                </a:r>
              </a:p>
            </c:rich>
          </c:tx>
          <c:layout>
            <c:manualLayout>
              <c:xMode val="edge"/>
              <c:yMode val="edge"/>
              <c:x val="0.3825503355704698"/>
              <c:y val="0.946923549449935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88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0887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>
            <c:manualLayout>
              <c:xMode val="edge"/>
              <c:yMode val="edge"/>
              <c:x val="6.3654388145001654E-3"/>
              <c:y val="0.33119862055089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68224"/>
        <c:crosses val="autoZero"/>
        <c:crossBetween val="between"/>
        <c:majorUnit val="4"/>
      </c:valAx>
      <c:catAx>
        <c:axId val="190090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725504"/>
        <c:crosses val="autoZero"/>
        <c:auto val="1"/>
        <c:lblAlgn val="ctr"/>
        <c:lblOffset val="100"/>
        <c:noMultiLvlLbl val="0"/>
      </c:catAx>
      <c:valAx>
        <c:axId val="186725504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000">
                    <a:latin typeface="Arial" panose="020B0604020202020204" pitchFamily="34" charset="0"/>
                    <a:cs typeface="Arial" panose="020B0604020202020204" pitchFamily="34" charset="0"/>
                  </a:rPr>
                  <a:t>Percent Finer</a:t>
                </a:r>
              </a:p>
            </c:rich>
          </c:tx>
          <c:overlay val="0"/>
        </c:title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90090624"/>
        <c:crosses val="max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972121629341729"/>
          <c:y val="7.4828661468717986E-2"/>
          <c:w val="0.21001180024206034"/>
          <c:h val="0.129380471405342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6350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jpeg"/><Relationship Id="rId2" Type="http://schemas.openxmlformats.org/officeDocument/2006/relationships/image" Target="../media/image1.png"/><Relationship Id="rId1" Type="http://schemas.openxmlformats.org/officeDocument/2006/relationships/chart" Target="../charts/chart10.xml"/><Relationship Id="rId4" Type="http://schemas.openxmlformats.org/officeDocument/2006/relationships/image" Target="../media/image18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jpeg"/><Relationship Id="rId2" Type="http://schemas.openxmlformats.org/officeDocument/2006/relationships/image" Target="../media/image1.png"/><Relationship Id="rId1" Type="http://schemas.openxmlformats.org/officeDocument/2006/relationships/chart" Target="../charts/chart11.xml"/><Relationship Id="rId4" Type="http://schemas.openxmlformats.org/officeDocument/2006/relationships/image" Target="../media/image20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jpeg"/><Relationship Id="rId2" Type="http://schemas.openxmlformats.org/officeDocument/2006/relationships/image" Target="../media/image1.png"/><Relationship Id="rId1" Type="http://schemas.openxmlformats.org/officeDocument/2006/relationships/chart" Target="../charts/chart12.xml"/><Relationship Id="rId4" Type="http://schemas.openxmlformats.org/officeDocument/2006/relationships/image" Target="../media/image22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jpeg"/><Relationship Id="rId2" Type="http://schemas.openxmlformats.org/officeDocument/2006/relationships/image" Target="../media/image1.png"/><Relationship Id="rId1" Type="http://schemas.openxmlformats.org/officeDocument/2006/relationships/chart" Target="../charts/chart13.xml"/><Relationship Id="rId4" Type="http://schemas.openxmlformats.org/officeDocument/2006/relationships/image" Target="../media/image24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jpeg"/><Relationship Id="rId2" Type="http://schemas.openxmlformats.org/officeDocument/2006/relationships/image" Target="../media/image1.png"/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jpeg"/><Relationship Id="rId2" Type="http://schemas.openxmlformats.org/officeDocument/2006/relationships/image" Target="../media/image1.png"/><Relationship Id="rId1" Type="http://schemas.openxmlformats.org/officeDocument/2006/relationships/chart" Target="../charts/chart15.xml"/><Relationship Id="rId5" Type="http://schemas.openxmlformats.org/officeDocument/2006/relationships/image" Target="../media/image28.jpeg"/><Relationship Id="rId4" Type="http://schemas.openxmlformats.org/officeDocument/2006/relationships/image" Target="../media/image27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jpeg"/><Relationship Id="rId2" Type="http://schemas.openxmlformats.org/officeDocument/2006/relationships/image" Target="../media/image1.png"/><Relationship Id="rId1" Type="http://schemas.openxmlformats.org/officeDocument/2006/relationships/chart" Target="../charts/chart16.xml"/><Relationship Id="rId4" Type="http://schemas.openxmlformats.org/officeDocument/2006/relationships/image" Target="../media/image30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.jpeg"/><Relationship Id="rId2" Type="http://schemas.openxmlformats.org/officeDocument/2006/relationships/image" Target="../media/image1.png"/><Relationship Id="rId1" Type="http://schemas.openxmlformats.org/officeDocument/2006/relationships/chart" Target="../charts/chart17.xml"/><Relationship Id="rId4" Type="http://schemas.openxmlformats.org/officeDocument/2006/relationships/image" Target="../media/image32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jpeg"/><Relationship Id="rId2" Type="http://schemas.openxmlformats.org/officeDocument/2006/relationships/image" Target="../media/image1.png"/><Relationship Id="rId1" Type="http://schemas.openxmlformats.org/officeDocument/2006/relationships/chart" Target="../charts/chart18.xml"/><Relationship Id="rId4" Type="http://schemas.openxmlformats.org/officeDocument/2006/relationships/image" Target="../media/image34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jpeg"/><Relationship Id="rId2" Type="http://schemas.openxmlformats.org/officeDocument/2006/relationships/image" Target="../media/image1.png"/><Relationship Id="rId1" Type="http://schemas.openxmlformats.org/officeDocument/2006/relationships/chart" Target="../charts/chart19.xml"/><Relationship Id="rId4" Type="http://schemas.openxmlformats.org/officeDocument/2006/relationships/image" Target="../media/image36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png"/><Relationship Id="rId1" Type="http://schemas.openxmlformats.org/officeDocument/2006/relationships/chart" Target="../charts/chart2.xml"/><Relationship Id="rId4" Type="http://schemas.openxmlformats.org/officeDocument/2006/relationships/image" Target="../media/image4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9.jpeg"/><Relationship Id="rId2" Type="http://schemas.openxmlformats.org/officeDocument/2006/relationships/image" Target="../media/image38.jpeg"/><Relationship Id="rId1" Type="http://schemas.openxmlformats.org/officeDocument/2006/relationships/image" Target="../media/image37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1.jpeg"/><Relationship Id="rId2" Type="http://schemas.openxmlformats.org/officeDocument/2006/relationships/image" Target="../media/image40.jpeg"/><Relationship Id="rId1" Type="http://schemas.openxmlformats.org/officeDocument/2006/relationships/image" Target="../media/image37.png"/><Relationship Id="rId4" Type="http://schemas.openxmlformats.org/officeDocument/2006/relationships/image" Target="../media/image42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jpeg"/><Relationship Id="rId2" Type="http://schemas.openxmlformats.org/officeDocument/2006/relationships/image" Target="../media/image43.jpe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6.jpeg"/><Relationship Id="rId2" Type="http://schemas.openxmlformats.org/officeDocument/2006/relationships/image" Target="../media/image45.jpeg"/><Relationship Id="rId1" Type="http://schemas.openxmlformats.org/officeDocument/2006/relationships/image" Target="../media/image1.png"/><Relationship Id="rId4" Type="http://schemas.openxmlformats.org/officeDocument/2006/relationships/image" Target="../media/image47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9.jpeg"/><Relationship Id="rId2" Type="http://schemas.openxmlformats.org/officeDocument/2006/relationships/image" Target="../media/image48.jpeg"/><Relationship Id="rId1" Type="http://schemas.openxmlformats.org/officeDocument/2006/relationships/image" Target="../media/image37.png"/><Relationship Id="rId4" Type="http://schemas.openxmlformats.org/officeDocument/2006/relationships/image" Target="../media/image50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2.jpeg"/><Relationship Id="rId2" Type="http://schemas.openxmlformats.org/officeDocument/2006/relationships/image" Target="../media/image51.jpeg"/><Relationship Id="rId1" Type="http://schemas.openxmlformats.org/officeDocument/2006/relationships/image" Target="../media/image37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4.jpeg"/><Relationship Id="rId2" Type="http://schemas.openxmlformats.org/officeDocument/2006/relationships/image" Target="../media/image53.jpeg"/><Relationship Id="rId1" Type="http://schemas.openxmlformats.org/officeDocument/2006/relationships/image" Target="../media/image37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6.jpeg"/><Relationship Id="rId2" Type="http://schemas.openxmlformats.org/officeDocument/2006/relationships/image" Target="../media/image55.jpeg"/><Relationship Id="rId1" Type="http://schemas.openxmlformats.org/officeDocument/2006/relationships/image" Target="../media/image37.png"/><Relationship Id="rId4" Type="http://schemas.openxmlformats.org/officeDocument/2006/relationships/image" Target="../media/image57.jpe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9.jpeg"/><Relationship Id="rId2" Type="http://schemas.openxmlformats.org/officeDocument/2006/relationships/image" Target="../media/image58.jpe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1.png"/><Relationship Id="rId1" Type="http://schemas.openxmlformats.org/officeDocument/2006/relationships/chart" Target="../charts/chart4.xml"/><Relationship Id="rId4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1.png"/><Relationship Id="rId1" Type="http://schemas.openxmlformats.org/officeDocument/2006/relationships/chart" Target="../charts/chart5.xml"/><Relationship Id="rId4" Type="http://schemas.openxmlformats.org/officeDocument/2006/relationships/image" Target="../media/image9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1.png"/><Relationship Id="rId1" Type="http://schemas.openxmlformats.org/officeDocument/2006/relationships/chart" Target="../charts/chart6.xml"/><Relationship Id="rId4" Type="http://schemas.openxmlformats.org/officeDocument/2006/relationships/image" Target="../media/image1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image" Target="../media/image1.png"/><Relationship Id="rId1" Type="http://schemas.openxmlformats.org/officeDocument/2006/relationships/chart" Target="../charts/chart8.xml"/><Relationship Id="rId4" Type="http://schemas.openxmlformats.org/officeDocument/2006/relationships/image" Target="../media/image14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2" Type="http://schemas.openxmlformats.org/officeDocument/2006/relationships/image" Target="../media/image1.png"/><Relationship Id="rId1" Type="http://schemas.openxmlformats.org/officeDocument/2006/relationships/chart" Target="../charts/chart9.xml"/><Relationship Id="rId4" Type="http://schemas.openxmlformats.org/officeDocument/2006/relationships/image" Target="../media/image1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60511</xdr:colOff>
      <xdr:row>26</xdr:row>
      <xdr:rowOff>32123</xdr:rowOff>
    </xdr:from>
    <xdr:to>
      <xdr:col>13</xdr:col>
      <xdr:colOff>842682</xdr:colOff>
      <xdr:row>43</xdr:row>
      <xdr:rowOff>112806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58BBB1-B445-4278-8237-BA4EEEA56D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376517</xdr:colOff>
      <xdr:row>2</xdr:row>
      <xdr:rowOff>50535</xdr:rowOff>
    </xdr:from>
    <xdr:to>
      <xdr:col>13</xdr:col>
      <xdr:colOff>544534</xdr:colOff>
      <xdr:row>6</xdr:row>
      <xdr:rowOff>42262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98D99E-382F-4E85-B202-82999387D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87242" y="469635"/>
          <a:ext cx="1387217" cy="753727"/>
        </a:xfrm>
        <a:prstGeom prst="rect">
          <a:avLst/>
        </a:prstGeom>
      </xdr:spPr>
    </xdr:pic>
    <xdr:clientData/>
  </xdr:twoCellAnchor>
  <xdr:twoCellAnchor editAs="oneCell">
    <xdr:from>
      <xdr:col>10</xdr:col>
      <xdr:colOff>246530</xdr:colOff>
      <xdr:row>9</xdr:row>
      <xdr:rowOff>44823</xdr:rowOff>
    </xdr:from>
    <xdr:to>
      <xdr:col>13</xdr:col>
      <xdr:colOff>748553</xdr:colOff>
      <xdr:row>24</xdr:row>
      <xdr:rowOff>153894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5E62692-A14B-490E-B40E-318387559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11236" y="1692088"/>
          <a:ext cx="2317376" cy="308983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60511</xdr:colOff>
      <xdr:row>26</xdr:row>
      <xdr:rowOff>32123</xdr:rowOff>
    </xdr:from>
    <xdr:to>
      <xdr:col>13</xdr:col>
      <xdr:colOff>842682</xdr:colOff>
      <xdr:row>43</xdr:row>
      <xdr:rowOff>112806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F088DA-19C1-4414-BFB3-B5A05E3C78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376517</xdr:colOff>
      <xdr:row>2</xdr:row>
      <xdr:rowOff>50535</xdr:rowOff>
    </xdr:from>
    <xdr:to>
      <xdr:col>13</xdr:col>
      <xdr:colOff>544534</xdr:colOff>
      <xdr:row>6</xdr:row>
      <xdr:rowOff>42262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2C143B-E4F1-4D25-88A7-83B34702A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87242" y="469635"/>
          <a:ext cx="1387217" cy="753727"/>
        </a:xfrm>
        <a:prstGeom prst="rect">
          <a:avLst/>
        </a:prstGeom>
      </xdr:spPr>
    </xdr:pic>
    <xdr:clientData/>
  </xdr:twoCellAnchor>
  <xdr:twoCellAnchor editAs="oneCell">
    <xdr:from>
      <xdr:col>4</xdr:col>
      <xdr:colOff>134472</xdr:colOff>
      <xdr:row>9</xdr:row>
      <xdr:rowOff>44822</xdr:rowOff>
    </xdr:from>
    <xdr:to>
      <xdr:col>8</xdr:col>
      <xdr:colOff>22412</xdr:colOff>
      <xdr:row>22</xdr:row>
      <xdr:rowOff>98550</xdr:rowOff>
    </xdr:to>
    <xdr:pic>
      <xdr:nvPicPr>
        <xdr:cNvPr id="4" name="Picture 3" descr="C:\Users\jepstein\AppData\Local\Temp\arc725D\ATTID_1_C8337CA0D24144A5881C1B54B5F084DF.jpg">
          <a:extLst>
            <a:ext uri="{FF2B5EF4-FFF2-40B4-BE49-F238E27FC236}">
              <a16:creationId xmlns:a16="http://schemas.microsoft.com/office/drawing/2014/main" id="{6D704CFE-2766-4797-9C95-43C5D98CB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81501" y="1692087"/>
          <a:ext cx="3395382" cy="2563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89648</xdr:colOff>
      <xdr:row>9</xdr:row>
      <xdr:rowOff>78441</xdr:rowOff>
    </xdr:from>
    <xdr:to>
      <xdr:col>13</xdr:col>
      <xdr:colOff>889192</xdr:colOff>
      <xdr:row>22</xdr:row>
      <xdr:rowOff>0</xdr:rowOff>
    </xdr:to>
    <xdr:pic>
      <xdr:nvPicPr>
        <xdr:cNvPr id="5" name="Picture 4" descr="C:\Users\jepstein\AppData\Local\Temp\arc725D\ATTID_4_5C727117FA234176859D5F807B405C3C.jpg">
          <a:extLst>
            <a:ext uri="{FF2B5EF4-FFF2-40B4-BE49-F238E27FC236}">
              <a16:creationId xmlns:a16="http://schemas.microsoft.com/office/drawing/2014/main" id="{C50C63D7-20B4-47B1-BBC1-91A344E9F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49236" y="1725706"/>
          <a:ext cx="3220015" cy="2431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60511</xdr:colOff>
      <xdr:row>26</xdr:row>
      <xdr:rowOff>32123</xdr:rowOff>
    </xdr:from>
    <xdr:to>
      <xdr:col>13</xdr:col>
      <xdr:colOff>842682</xdr:colOff>
      <xdr:row>43</xdr:row>
      <xdr:rowOff>112806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4F1268-4B11-40BE-9CFC-AE90117E7D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376517</xdr:colOff>
      <xdr:row>2</xdr:row>
      <xdr:rowOff>50535</xdr:rowOff>
    </xdr:from>
    <xdr:to>
      <xdr:col>13</xdr:col>
      <xdr:colOff>544534</xdr:colOff>
      <xdr:row>6</xdr:row>
      <xdr:rowOff>42262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14D170-ECA8-475E-A7DC-26BE5E4CE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87242" y="469635"/>
          <a:ext cx="1387217" cy="753727"/>
        </a:xfrm>
        <a:prstGeom prst="rect">
          <a:avLst/>
        </a:prstGeom>
      </xdr:spPr>
    </xdr:pic>
    <xdr:clientData/>
  </xdr:twoCellAnchor>
  <xdr:twoCellAnchor editAs="oneCell">
    <xdr:from>
      <xdr:col>10</xdr:col>
      <xdr:colOff>430986</xdr:colOff>
      <xdr:row>9</xdr:row>
      <xdr:rowOff>44825</xdr:rowOff>
    </xdr:from>
    <xdr:to>
      <xdr:col>13</xdr:col>
      <xdr:colOff>952501</xdr:colOff>
      <xdr:row>24</xdr:row>
      <xdr:rowOff>179884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1E662AF-8C8E-4CBB-B682-1C59F0DD9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9006214" y="2081568"/>
          <a:ext cx="3115823" cy="2336868"/>
        </a:xfrm>
        <a:prstGeom prst="rect">
          <a:avLst/>
        </a:prstGeom>
      </xdr:spPr>
    </xdr:pic>
    <xdr:clientData/>
  </xdr:twoCellAnchor>
  <xdr:twoCellAnchor editAs="oneCell">
    <xdr:from>
      <xdr:col>5</xdr:col>
      <xdr:colOff>7729</xdr:colOff>
      <xdr:row>9</xdr:row>
      <xdr:rowOff>44823</xdr:rowOff>
    </xdr:from>
    <xdr:to>
      <xdr:col>8</xdr:col>
      <xdr:colOff>28975</xdr:colOff>
      <xdr:row>24</xdr:row>
      <xdr:rowOff>185211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9C8FC87-49AE-40C8-9E4E-C752F5BA4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5052438" y="2082232"/>
          <a:ext cx="3121152" cy="234086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60511</xdr:colOff>
      <xdr:row>26</xdr:row>
      <xdr:rowOff>32123</xdr:rowOff>
    </xdr:from>
    <xdr:to>
      <xdr:col>13</xdr:col>
      <xdr:colOff>842682</xdr:colOff>
      <xdr:row>43</xdr:row>
      <xdr:rowOff>112806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81E0F9-100C-4459-A4E4-F34599F2A5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376517</xdr:colOff>
      <xdr:row>2</xdr:row>
      <xdr:rowOff>50535</xdr:rowOff>
    </xdr:from>
    <xdr:to>
      <xdr:col>13</xdr:col>
      <xdr:colOff>544534</xdr:colOff>
      <xdr:row>6</xdr:row>
      <xdr:rowOff>42262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35BF762-87B5-4D5F-82C4-BBEBB9EA7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87242" y="469635"/>
          <a:ext cx="1387217" cy="753727"/>
        </a:xfrm>
        <a:prstGeom prst="rect">
          <a:avLst/>
        </a:prstGeom>
      </xdr:spPr>
    </xdr:pic>
    <xdr:clientData/>
  </xdr:twoCellAnchor>
  <xdr:twoCellAnchor editAs="oneCell">
    <xdr:from>
      <xdr:col>4</xdr:col>
      <xdr:colOff>117240</xdr:colOff>
      <xdr:row>9</xdr:row>
      <xdr:rowOff>64292</xdr:rowOff>
    </xdr:from>
    <xdr:to>
      <xdr:col>8</xdr:col>
      <xdr:colOff>264618</xdr:colOff>
      <xdr:row>23</xdr:row>
      <xdr:rowOff>59966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4BBB64E-0915-4E54-99C5-115C81F30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>
          <a:off x="4364269" y="1711557"/>
          <a:ext cx="3654820" cy="2741115"/>
        </a:xfrm>
        <a:prstGeom prst="rect">
          <a:avLst/>
        </a:prstGeom>
      </xdr:spPr>
    </xdr:pic>
    <xdr:clientData/>
  </xdr:twoCellAnchor>
  <xdr:twoCellAnchor editAs="oneCell">
    <xdr:from>
      <xdr:col>8</xdr:col>
      <xdr:colOff>323269</xdr:colOff>
      <xdr:row>9</xdr:row>
      <xdr:rowOff>79824</xdr:rowOff>
    </xdr:from>
    <xdr:to>
      <xdr:col>13</xdr:col>
      <xdr:colOff>952501</xdr:colOff>
      <xdr:row>23</xdr:row>
      <xdr:rowOff>75498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99DCAE8-200A-4AF1-8D4F-907D755CC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77740" y="1727089"/>
          <a:ext cx="3654820" cy="274111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60511</xdr:colOff>
      <xdr:row>26</xdr:row>
      <xdr:rowOff>32123</xdr:rowOff>
    </xdr:from>
    <xdr:to>
      <xdr:col>13</xdr:col>
      <xdr:colOff>842682</xdr:colOff>
      <xdr:row>43</xdr:row>
      <xdr:rowOff>112806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C8924A-67E3-485B-9AAC-97EF18F19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376517</xdr:colOff>
      <xdr:row>2</xdr:row>
      <xdr:rowOff>50535</xdr:rowOff>
    </xdr:from>
    <xdr:to>
      <xdr:col>13</xdr:col>
      <xdr:colOff>544534</xdr:colOff>
      <xdr:row>6</xdr:row>
      <xdr:rowOff>42262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C12A6-386E-4BCC-85CF-02B11A0F3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91992" y="469635"/>
          <a:ext cx="1427558" cy="753727"/>
        </a:xfrm>
        <a:prstGeom prst="rect">
          <a:avLst/>
        </a:prstGeom>
      </xdr:spPr>
    </xdr:pic>
    <xdr:clientData/>
  </xdr:twoCellAnchor>
  <xdr:twoCellAnchor editAs="oneCell">
    <xdr:from>
      <xdr:col>4</xdr:col>
      <xdr:colOff>156111</xdr:colOff>
      <xdr:row>9</xdr:row>
      <xdr:rowOff>45598</xdr:rowOff>
    </xdr:from>
    <xdr:to>
      <xdr:col>6</xdr:col>
      <xdr:colOff>672353</xdr:colOff>
      <xdr:row>24</xdr:row>
      <xdr:rowOff>122960</xdr:rowOff>
    </xdr:to>
    <xdr:pic>
      <xdr:nvPicPr>
        <xdr:cNvPr id="6" name="Picture 5" descr="C:\Users\jepstein\AppData\Local\Temp\arc725D\ATTID_7_AA53773F500E4A25B6ACC2BDB8CE83B6.jpg">
          <a:extLst>
            <a:ext uri="{FF2B5EF4-FFF2-40B4-BE49-F238E27FC236}">
              <a16:creationId xmlns:a16="http://schemas.microsoft.com/office/drawing/2014/main" id="{784BEECD-0B88-4123-B615-AE39FC266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4028669" y="2067334"/>
          <a:ext cx="3058126" cy="2309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642849</xdr:colOff>
      <xdr:row>9</xdr:row>
      <xdr:rowOff>57488</xdr:rowOff>
    </xdr:from>
    <xdr:to>
      <xdr:col>13</xdr:col>
      <xdr:colOff>899272</xdr:colOff>
      <xdr:row>24</xdr:row>
      <xdr:rowOff>22412</xdr:rowOff>
    </xdr:to>
    <xdr:pic>
      <xdr:nvPicPr>
        <xdr:cNvPr id="7" name="Picture 6" descr="C:\Users\jepstein\AppData\Local\Temp\arc725D\ATTID_6_D6DAB8B304284893939D36B622A7A4B1.jpg">
          <a:extLst>
            <a:ext uri="{FF2B5EF4-FFF2-40B4-BE49-F238E27FC236}">
              <a16:creationId xmlns:a16="http://schemas.microsoft.com/office/drawing/2014/main" id="{8F10DEB2-CEA4-40C8-B098-2F576F73A2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325"/>
        <a:stretch/>
      </xdr:blipFill>
      <xdr:spPr bwMode="auto">
        <a:xfrm>
          <a:off x="6682820" y="1704753"/>
          <a:ext cx="4996511" cy="2945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60511</xdr:colOff>
      <xdr:row>26</xdr:row>
      <xdr:rowOff>32123</xdr:rowOff>
    </xdr:from>
    <xdr:to>
      <xdr:col>13</xdr:col>
      <xdr:colOff>842682</xdr:colOff>
      <xdr:row>43</xdr:row>
      <xdr:rowOff>112806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70B90A-AF33-479C-8DA0-456863A3A5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376517</xdr:colOff>
      <xdr:row>2</xdr:row>
      <xdr:rowOff>50535</xdr:rowOff>
    </xdr:from>
    <xdr:to>
      <xdr:col>13</xdr:col>
      <xdr:colOff>544534</xdr:colOff>
      <xdr:row>6</xdr:row>
      <xdr:rowOff>42262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9105E1-64DA-48C4-897D-1808C1DBB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87242" y="469635"/>
          <a:ext cx="1387217" cy="753727"/>
        </a:xfrm>
        <a:prstGeom prst="rect">
          <a:avLst/>
        </a:prstGeom>
      </xdr:spPr>
    </xdr:pic>
    <xdr:clientData/>
  </xdr:twoCellAnchor>
  <xdr:twoCellAnchor editAs="oneCell">
    <xdr:from>
      <xdr:col>4</xdr:col>
      <xdr:colOff>134471</xdr:colOff>
      <xdr:row>9</xdr:row>
      <xdr:rowOff>44822</xdr:rowOff>
    </xdr:from>
    <xdr:to>
      <xdr:col>8</xdr:col>
      <xdr:colOff>589392</xdr:colOff>
      <xdr:row>24</xdr:row>
      <xdr:rowOff>56029</xdr:rowOff>
    </xdr:to>
    <xdr:pic>
      <xdr:nvPicPr>
        <xdr:cNvPr id="4" name="Picture 3" descr="C:\Users\jepstein\AppData\Local\Temp\arc725D\ATTID_1_C8337CA0D24144A5881C1B54B5F084DF.jpg">
          <a:extLst>
            <a:ext uri="{FF2B5EF4-FFF2-40B4-BE49-F238E27FC236}">
              <a16:creationId xmlns:a16="http://schemas.microsoft.com/office/drawing/2014/main" id="{59B46261-72CB-4BDB-97C9-F975A6164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81500" y="1692087"/>
          <a:ext cx="3962363" cy="2991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60511</xdr:colOff>
      <xdr:row>26</xdr:row>
      <xdr:rowOff>32123</xdr:rowOff>
    </xdr:from>
    <xdr:to>
      <xdr:col>13</xdr:col>
      <xdr:colOff>842682</xdr:colOff>
      <xdr:row>43</xdr:row>
      <xdr:rowOff>112806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9D0CBC-48DC-4A04-A36E-D0F730886C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376517</xdr:colOff>
      <xdr:row>2</xdr:row>
      <xdr:rowOff>50535</xdr:rowOff>
    </xdr:from>
    <xdr:to>
      <xdr:col>13</xdr:col>
      <xdr:colOff>544534</xdr:colOff>
      <xdr:row>6</xdr:row>
      <xdr:rowOff>42262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0620C5-1497-468E-947A-2780671B8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87242" y="469635"/>
          <a:ext cx="1387217" cy="753727"/>
        </a:xfrm>
        <a:prstGeom prst="rect">
          <a:avLst/>
        </a:prstGeom>
      </xdr:spPr>
    </xdr:pic>
    <xdr:clientData/>
  </xdr:twoCellAnchor>
  <xdr:twoCellAnchor editAs="oneCell">
    <xdr:from>
      <xdr:col>5</xdr:col>
      <xdr:colOff>44822</xdr:colOff>
      <xdr:row>9</xdr:row>
      <xdr:rowOff>28446</xdr:rowOff>
    </xdr:from>
    <xdr:to>
      <xdr:col>8</xdr:col>
      <xdr:colOff>11204</xdr:colOff>
      <xdr:row>24</xdr:row>
      <xdr:rowOff>95681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F2B8DF7-0D86-4728-8BC6-CE96A1673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5098675" y="2056711"/>
          <a:ext cx="3047999" cy="22860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28</xdr:col>
      <xdr:colOff>282388</xdr:colOff>
      <xdr:row>71</xdr:row>
      <xdr:rowOff>51547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D59F056-041B-4F54-BA08-27C46BB0C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1719112" y="4798359"/>
          <a:ext cx="10058400" cy="7543800"/>
        </a:xfrm>
        <a:prstGeom prst="rect">
          <a:avLst/>
        </a:prstGeom>
      </xdr:spPr>
    </xdr:pic>
    <xdr:clientData/>
  </xdr:twoCellAnchor>
  <xdr:twoCellAnchor editAs="oneCell">
    <xdr:from>
      <xdr:col>9</xdr:col>
      <xdr:colOff>134470</xdr:colOff>
      <xdr:row>9</xdr:row>
      <xdr:rowOff>30916</xdr:rowOff>
    </xdr:from>
    <xdr:to>
      <xdr:col>13</xdr:col>
      <xdr:colOff>954740</xdr:colOff>
      <xdr:row>25</xdr:row>
      <xdr:rowOff>1226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C6E9880-959C-4DFE-B508-697EE967DD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8543642" y="1628597"/>
          <a:ext cx="3141574" cy="324074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60511</xdr:colOff>
      <xdr:row>26</xdr:row>
      <xdr:rowOff>32123</xdr:rowOff>
    </xdr:from>
    <xdr:to>
      <xdr:col>13</xdr:col>
      <xdr:colOff>842682</xdr:colOff>
      <xdr:row>43</xdr:row>
      <xdr:rowOff>112806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C34D2A-81D5-4B3B-AB51-CF792076C6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376517</xdr:colOff>
      <xdr:row>2</xdr:row>
      <xdr:rowOff>50535</xdr:rowOff>
    </xdr:from>
    <xdr:to>
      <xdr:col>13</xdr:col>
      <xdr:colOff>544534</xdr:colOff>
      <xdr:row>6</xdr:row>
      <xdr:rowOff>42262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8C3429-71D3-46D5-BEAA-6196993E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87242" y="469635"/>
          <a:ext cx="1387217" cy="753727"/>
        </a:xfrm>
        <a:prstGeom prst="rect">
          <a:avLst/>
        </a:prstGeom>
      </xdr:spPr>
    </xdr:pic>
    <xdr:clientData/>
  </xdr:twoCellAnchor>
  <xdr:twoCellAnchor editAs="oneCell">
    <xdr:from>
      <xdr:col>9</xdr:col>
      <xdr:colOff>545544</xdr:colOff>
      <xdr:row>9</xdr:row>
      <xdr:rowOff>33621</xdr:rowOff>
    </xdr:from>
    <xdr:to>
      <xdr:col>13</xdr:col>
      <xdr:colOff>914192</xdr:colOff>
      <xdr:row>24</xdr:row>
      <xdr:rowOff>174814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A5A2FEB-1322-4465-9A4D-5077C13CFF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8738713" y="1847305"/>
          <a:ext cx="3121957" cy="2789119"/>
        </a:xfrm>
        <a:prstGeom prst="rect">
          <a:avLst/>
        </a:prstGeom>
      </xdr:spPr>
    </xdr:pic>
    <xdr:clientData/>
  </xdr:twoCellAnchor>
  <xdr:twoCellAnchor editAs="oneCell">
    <xdr:from>
      <xdr:col>4</xdr:col>
      <xdr:colOff>179974</xdr:colOff>
      <xdr:row>9</xdr:row>
      <xdr:rowOff>49986</xdr:rowOff>
    </xdr:from>
    <xdr:to>
      <xdr:col>9</xdr:col>
      <xdr:colOff>145676</xdr:colOff>
      <xdr:row>24</xdr:row>
      <xdr:rowOff>127918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7A9DBCA-1927-4777-825B-BA4F55DAF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>
          <a:off x="4427003" y="1697251"/>
          <a:ext cx="4078261" cy="305869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60511</xdr:colOff>
      <xdr:row>26</xdr:row>
      <xdr:rowOff>32123</xdr:rowOff>
    </xdr:from>
    <xdr:to>
      <xdr:col>13</xdr:col>
      <xdr:colOff>842682</xdr:colOff>
      <xdr:row>43</xdr:row>
      <xdr:rowOff>112806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BCC8CE-92C2-4BBA-A32C-563C55CCE1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376517</xdr:colOff>
      <xdr:row>2</xdr:row>
      <xdr:rowOff>50535</xdr:rowOff>
    </xdr:from>
    <xdr:to>
      <xdr:col>13</xdr:col>
      <xdr:colOff>544534</xdr:colOff>
      <xdr:row>6</xdr:row>
      <xdr:rowOff>42262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50FDCF1-5E6E-42D6-A474-0FD261412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87242" y="469635"/>
          <a:ext cx="1387217" cy="753727"/>
        </a:xfrm>
        <a:prstGeom prst="rect">
          <a:avLst/>
        </a:prstGeom>
      </xdr:spPr>
    </xdr:pic>
    <xdr:clientData/>
  </xdr:twoCellAnchor>
  <xdr:twoCellAnchor editAs="oneCell">
    <xdr:from>
      <xdr:col>9</xdr:col>
      <xdr:colOff>459441</xdr:colOff>
      <xdr:row>9</xdr:row>
      <xdr:rowOff>11210</xdr:rowOff>
    </xdr:from>
    <xdr:to>
      <xdr:col>13</xdr:col>
      <xdr:colOff>912796</xdr:colOff>
      <xdr:row>24</xdr:row>
      <xdr:rowOff>172929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6CF91BA-66D0-46DA-970B-31021D815B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8684700" y="1792804"/>
          <a:ext cx="3142483" cy="2873826"/>
        </a:xfrm>
        <a:prstGeom prst="rect">
          <a:avLst/>
        </a:prstGeom>
      </xdr:spPr>
    </xdr:pic>
    <xdr:clientData/>
  </xdr:twoCellAnchor>
  <xdr:twoCellAnchor editAs="oneCell">
    <xdr:from>
      <xdr:col>4</xdr:col>
      <xdr:colOff>259797</xdr:colOff>
      <xdr:row>9</xdr:row>
      <xdr:rowOff>33616</xdr:rowOff>
    </xdr:from>
    <xdr:to>
      <xdr:col>9</xdr:col>
      <xdr:colOff>311906</xdr:colOff>
      <xdr:row>24</xdr:row>
      <xdr:rowOff>176353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0CE8855-C437-40A4-97CF-F3E98E7C8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>
          <a:off x="4506826" y="1680881"/>
          <a:ext cx="4164668" cy="312350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60511</xdr:colOff>
      <xdr:row>26</xdr:row>
      <xdr:rowOff>32123</xdr:rowOff>
    </xdr:from>
    <xdr:to>
      <xdr:col>13</xdr:col>
      <xdr:colOff>842682</xdr:colOff>
      <xdr:row>43</xdr:row>
      <xdr:rowOff>112806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D76A1E-FE6D-442C-A386-24B96BF5E0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376517</xdr:colOff>
      <xdr:row>2</xdr:row>
      <xdr:rowOff>50535</xdr:rowOff>
    </xdr:from>
    <xdr:to>
      <xdr:col>13</xdr:col>
      <xdr:colOff>544534</xdr:colOff>
      <xdr:row>6</xdr:row>
      <xdr:rowOff>42262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9CA72C-4558-40BF-97E5-D72AE5FE1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87242" y="469635"/>
          <a:ext cx="1387217" cy="753727"/>
        </a:xfrm>
        <a:prstGeom prst="rect">
          <a:avLst/>
        </a:prstGeom>
      </xdr:spPr>
    </xdr:pic>
    <xdr:clientData/>
  </xdr:twoCellAnchor>
  <xdr:twoCellAnchor editAs="oneCell">
    <xdr:from>
      <xdr:col>4</xdr:col>
      <xdr:colOff>997323</xdr:colOff>
      <xdr:row>9</xdr:row>
      <xdr:rowOff>22419</xdr:rowOff>
    </xdr:from>
    <xdr:to>
      <xdr:col>8</xdr:col>
      <xdr:colOff>437030</xdr:colOff>
      <xdr:row>24</xdr:row>
      <xdr:rowOff>131269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282A2A-4909-4F46-AC53-9B36D0BAE3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5173120" y="1740916"/>
          <a:ext cx="3089614" cy="2947149"/>
        </a:xfrm>
        <a:prstGeom prst="rect">
          <a:avLst/>
        </a:prstGeom>
      </xdr:spPr>
    </xdr:pic>
    <xdr:clientData/>
  </xdr:twoCellAnchor>
  <xdr:twoCellAnchor editAs="oneCell">
    <xdr:from>
      <xdr:col>8</xdr:col>
      <xdr:colOff>605116</xdr:colOff>
      <xdr:row>9</xdr:row>
      <xdr:rowOff>32868</xdr:rowOff>
    </xdr:from>
    <xdr:to>
      <xdr:col>13</xdr:col>
      <xdr:colOff>976591</xdr:colOff>
      <xdr:row>24</xdr:row>
      <xdr:rowOff>141619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6D813E7-1068-4BDD-BAA6-1488BCE3E0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8513361" y="1526359"/>
          <a:ext cx="3089515" cy="339706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60511</xdr:colOff>
      <xdr:row>26</xdr:row>
      <xdr:rowOff>32123</xdr:rowOff>
    </xdr:from>
    <xdr:to>
      <xdr:col>13</xdr:col>
      <xdr:colOff>842682</xdr:colOff>
      <xdr:row>43</xdr:row>
      <xdr:rowOff>112806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AD302D-81AF-4914-9C74-00083817F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376517</xdr:colOff>
      <xdr:row>2</xdr:row>
      <xdr:rowOff>50535</xdr:rowOff>
    </xdr:from>
    <xdr:to>
      <xdr:col>13</xdr:col>
      <xdr:colOff>544534</xdr:colOff>
      <xdr:row>6</xdr:row>
      <xdr:rowOff>42262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3F70D6-311C-45E4-89D5-E0E1D4A3F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87242" y="469635"/>
          <a:ext cx="1387217" cy="753727"/>
        </a:xfrm>
        <a:prstGeom prst="rect">
          <a:avLst/>
        </a:prstGeom>
      </xdr:spPr>
    </xdr:pic>
    <xdr:clientData/>
  </xdr:twoCellAnchor>
  <xdr:twoCellAnchor editAs="oneCell">
    <xdr:from>
      <xdr:col>8</xdr:col>
      <xdr:colOff>593913</xdr:colOff>
      <xdr:row>9</xdr:row>
      <xdr:rowOff>33618</xdr:rowOff>
    </xdr:from>
    <xdr:to>
      <xdr:col>13</xdr:col>
      <xdr:colOff>952501</xdr:colOff>
      <xdr:row>25</xdr:row>
      <xdr:rowOff>2</xdr:rowOff>
    </xdr:to>
    <xdr:pic>
      <xdr:nvPicPr>
        <xdr:cNvPr id="5" name="Picture 4" descr="C:\Users\jepstein\AppData\Local\Temp\arcA09D\ATTID_27_3353D1F6E16E405A9E02AED5F318E1FE.jpg">
          <a:extLst>
            <a:ext uri="{FF2B5EF4-FFF2-40B4-BE49-F238E27FC236}">
              <a16:creationId xmlns:a16="http://schemas.microsoft.com/office/drawing/2014/main" id="{8C702A2F-167A-44FD-BB4B-F6D9BFD294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348384" y="1680883"/>
          <a:ext cx="3384176" cy="3137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49233</xdr:colOff>
      <xdr:row>9</xdr:row>
      <xdr:rowOff>18003</xdr:rowOff>
    </xdr:from>
    <xdr:to>
      <xdr:col>9</xdr:col>
      <xdr:colOff>78670</xdr:colOff>
      <xdr:row>24</xdr:row>
      <xdr:rowOff>123264</xdr:rowOff>
    </xdr:to>
    <xdr:pic>
      <xdr:nvPicPr>
        <xdr:cNvPr id="6" name="Picture 5" descr="C:\Users\jepstein\AppData\Local\Temp\arcA09D\ATTID_29_45D3BACD770D40D4A057F4BAE0A9B6E9.jpg">
          <a:extLst>
            <a:ext uri="{FF2B5EF4-FFF2-40B4-BE49-F238E27FC236}">
              <a16:creationId xmlns:a16="http://schemas.microsoft.com/office/drawing/2014/main" id="{AB61716C-95F0-437F-A403-8823C531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6200000">
          <a:off x="4824247" y="1137283"/>
          <a:ext cx="3086025" cy="4141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60511</xdr:colOff>
      <xdr:row>26</xdr:row>
      <xdr:rowOff>32123</xdr:rowOff>
    </xdr:from>
    <xdr:to>
      <xdr:col>13</xdr:col>
      <xdr:colOff>943535</xdr:colOff>
      <xdr:row>43</xdr:row>
      <xdr:rowOff>112806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14AF19F-3524-44BC-BCC4-723E0A186C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376517</xdr:colOff>
      <xdr:row>2</xdr:row>
      <xdr:rowOff>50535</xdr:rowOff>
    </xdr:from>
    <xdr:to>
      <xdr:col>13</xdr:col>
      <xdr:colOff>544533</xdr:colOff>
      <xdr:row>6</xdr:row>
      <xdr:rowOff>42262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7950D68-AEE4-4E83-A62D-0ECA5B3A4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87242" y="469635"/>
          <a:ext cx="1387217" cy="753727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8</xdr:col>
      <xdr:colOff>112059</xdr:colOff>
      <xdr:row>24</xdr:row>
      <xdr:rowOff>127000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C42DC1E-60E3-4149-BA13-7F9B6C3A4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58971" y="1647265"/>
          <a:ext cx="2330823" cy="3107764"/>
        </a:xfrm>
        <a:prstGeom prst="rect">
          <a:avLst/>
        </a:prstGeom>
      </xdr:spPr>
    </xdr:pic>
    <xdr:clientData/>
  </xdr:twoCellAnchor>
  <xdr:twoCellAnchor editAs="oneCell">
    <xdr:from>
      <xdr:col>10</xdr:col>
      <xdr:colOff>493059</xdr:colOff>
      <xdr:row>9</xdr:row>
      <xdr:rowOff>29882</xdr:rowOff>
    </xdr:from>
    <xdr:to>
      <xdr:col>13</xdr:col>
      <xdr:colOff>963706</xdr:colOff>
      <xdr:row>24</xdr:row>
      <xdr:rowOff>97118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BD85913-CFAC-4909-ACC5-001EE2F1C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81030" y="1677147"/>
          <a:ext cx="2286000" cy="3048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376517</xdr:colOff>
      <xdr:row>2</xdr:row>
      <xdr:rowOff>50535</xdr:rowOff>
    </xdr:from>
    <xdr:to>
      <xdr:col>13</xdr:col>
      <xdr:colOff>544534</xdr:colOff>
      <xdr:row>6</xdr:row>
      <xdr:rowOff>42262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0EDD62-91BF-449B-876F-5F71E31CF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15817" y="469635"/>
          <a:ext cx="1387217" cy="753727"/>
        </a:xfrm>
        <a:prstGeom prst="rect">
          <a:avLst/>
        </a:prstGeom>
      </xdr:spPr>
    </xdr:pic>
    <xdr:clientData/>
  </xdr:twoCellAnchor>
  <xdr:twoCellAnchor editAs="oneCell">
    <xdr:from>
      <xdr:col>1</xdr:col>
      <xdr:colOff>1504949</xdr:colOff>
      <xdr:row>16</xdr:row>
      <xdr:rowOff>76200</xdr:rowOff>
    </xdr:from>
    <xdr:to>
      <xdr:col>5</xdr:col>
      <xdr:colOff>371474</xdr:colOff>
      <xdr:row>43</xdr:row>
      <xdr:rowOff>0</xdr:rowOff>
    </xdr:to>
    <xdr:pic>
      <xdr:nvPicPr>
        <xdr:cNvPr id="5" name="Picture 4" descr="C:\Users\jepstein\AppData\Local\Temp\arc725D\ATTID_23_0FAD7F1208DB439E9899FF4675CCCE9E.jpg">
          <a:extLst>
            <a:ext uri="{FF2B5EF4-FFF2-40B4-BE49-F238E27FC236}">
              <a16:creationId xmlns:a16="http://schemas.microsoft.com/office/drawing/2014/main" id="{81E94230-99D9-4DF1-9F3C-6CE70F7AE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14549" y="3048000"/>
          <a:ext cx="3800475" cy="506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1052512</xdr:colOff>
      <xdr:row>9</xdr:row>
      <xdr:rowOff>47626</xdr:rowOff>
    </xdr:from>
    <xdr:to>
      <xdr:col>13</xdr:col>
      <xdr:colOff>688180</xdr:colOff>
      <xdr:row>40</xdr:row>
      <xdr:rowOff>28575</xdr:rowOff>
    </xdr:to>
    <xdr:pic>
      <xdr:nvPicPr>
        <xdr:cNvPr id="7" name="Picture 6" descr="C:\Users\jepstein\AppData\Local\Temp\arc725D\ATTID_25_D63F5CD9C7AB433CBF45245000B1DB31.jpg">
          <a:extLst>
            <a:ext uri="{FF2B5EF4-FFF2-40B4-BE49-F238E27FC236}">
              <a16:creationId xmlns:a16="http://schemas.microsoft.com/office/drawing/2014/main" id="{BB14B58C-2CD9-4B0A-856E-747576A28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38987" y="1695451"/>
          <a:ext cx="4407693" cy="5876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376517</xdr:colOff>
      <xdr:row>2</xdr:row>
      <xdr:rowOff>50535</xdr:rowOff>
    </xdr:from>
    <xdr:to>
      <xdr:col>13</xdr:col>
      <xdr:colOff>544534</xdr:colOff>
      <xdr:row>6</xdr:row>
      <xdr:rowOff>42262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335FE8-1FDF-4114-8293-26503DACC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15817" y="469635"/>
          <a:ext cx="1387217" cy="753727"/>
        </a:xfrm>
        <a:prstGeom prst="rect">
          <a:avLst/>
        </a:prstGeom>
      </xdr:spPr>
    </xdr:pic>
    <xdr:clientData/>
  </xdr:twoCellAnchor>
  <xdr:twoCellAnchor editAs="oneCell">
    <xdr:from>
      <xdr:col>8</xdr:col>
      <xdr:colOff>61912</xdr:colOff>
      <xdr:row>9</xdr:row>
      <xdr:rowOff>28575</xdr:rowOff>
    </xdr:from>
    <xdr:to>
      <xdr:col>13</xdr:col>
      <xdr:colOff>914400</xdr:colOff>
      <xdr:row>35</xdr:row>
      <xdr:rowOff>114300</xdr:rowOff>
    </xdr:to>
    <xdr:pic>
      <xdr:nvPicPr>
        <xdr:cNvPr id="5" name="Picture 4" descr="C:\Users\jepstein\AppData\Local\Temp\arc725D\ATTID_20_2DAE41B68C9749D2860CD9971C8B13F5.jpg">
          <a:extLst>
            <a:ext uri="{FF2B5EF4-FFF2-40B4-BE49-F238E27FC236}">
              <a16:creationId xmlns:a16="http://schemas.microsoft.com/office/drawing/2014/main" id="{28B14D28-0D03-4EBA-9D32-17AC75A73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72412" y="1676400"/>
          <a:ext cx="3900488" cy="520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321469</xdr:colOff>
      <xdr:row>9</xdr:row>
      <xdr:rowOff>28574</xdr:rowOff>
    </xdr:from>
    <xdr:to>
      <xdr:col>7</xdr:col>
      <xdr:colOff>152400</xdr:colOff>
      <xdr:row>35</xdr:row>
      <xdr:rowOff>123824</xdr:rowOff>
    </xdr:to>
    <xdr:pic>
      <xdr:nvPicPr>
        <xdr:cNvPr id="6" name="Picture 5" descr="C:\Users\jepstein\AppData\Local\Temp\arc725D\ATTID_22_60EDDCE0CE2E45C299227DB5DE5DEE9C.jpg">
          <a:extLst>
            <a:ext uri="{FF2B5EF4-FFF2-40B4-BE49-F238E27FC236}">
              <a16:creationId xmlns:a16="http://schemas.microsoft.com/office/drawing/2014/main" id="{883A2D82-A73F-459D-8CB9-0FED8078D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74294" y="1676399"/>
          <a:ext cx="3907631" cy="521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</xdr:colOff>
      <xdr:row>20</xdr:row>
      <xdr:rowOff>57150</xdr:rowOff>
    </xdr:from>
    <xdr:to>
      <xdr:col>3</xdr:col>
      <xdr:colOff>571500</xdr:colOff>
      <xdr:row>41</xdr:row>
      <xdr:rowOff>146050</xdr:rowOff>
    </xdr:to>
    <xdr:pic>
      <xdr:nvPicPr>
        <xdr:cNvPr id="7" name="Picture 6" descr="C:\Users\jepstein\AppData\Local\Temp\arc725D\ATTID_21_2952E0C39E35409BBE707FE8D03D3150.jpg">
          <a:extLst>
            <a:ext uri="{FF2B5EF4-FFF2-40B4-BE49-F238E27FC236}">
              <a16:creationId xmlns:a16="http://schemas.microsoft.com/office/drawing/2014/main" id="{6AE173C6-EB53-4B2B-B2F6-48104228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3962400"/>
          <a:ext cx="3067050" cy="408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376517</xdr:colOff>
      <xdr:row>2</xdr:row>
      <xdr:rowOff>50535</xdr:rowOff>
    </xdr:from>
    <xdr:to>
      <xdr:col>13</xdr:col>
      <xdr:colOff>544533</xdr:colOff>
      <xdr:row>6</xdr:row>
      <xdr:rowOff>42262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79591C-2BC5-4B5D-A1FC-60BDF3A06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91992" y="469635"/>
          <a:ext cx="1427558" cy="753727"/>
        </a:xfrm>
        <a:prstGeom prst="rect">
          <a:avLst/>
        </a:prstGeom>
      </xdr:spPr>
    </xdr:pic>
    <xdr:clientData/>
  </xdr:twoCellAnchor>
  <xdr:twoCellAnchor editAs="oneCell">
    <xdr:from>
      <xdr:col>4</xdr:col>
      <xdr:colOff>1098177</xdr:colOff>
      <xdr:row>9</xdr:row>
      <xdr:rowOff>33618</xdr:rowOff>
    </xdr:from>
    <xdr:to>
      <xdr:col>9</xdr:col>
      <xdr:colOff>24505</xdr:colOff>
      <xdr:row>30</xdr:row>
      <xdr:rowOff>89436</xdr:rowOff>
    </xdr:to>
    <xdr:pic>
      <xdr:nvPicPr>
        <xdr:cNvPr id="7" name="Picture 6" descr="C:\Users\jepstein\AppData\Local\Temp\arc725D\ATTID_17_B915388D86474B1C8A72EFDD7BFD7E1E.jpg">
          <a:extLst>
            <a:ext uri="{FF2B5EF4-FFF2-40B4-BE49-F238E27FC236}">
              <a16:creationId xmlns:a16="http://schemas.microsoft.com/office/drawing/2014/main" id="{C53CBCE3-3F96-4D4C-B40F-6EA65768A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45206" y="1680883"/>
          <a:ext cx="3038887" cy="4078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336177</xdr:colOff>
      <xdr:row>9</xdr:row>
      <xdr:rowOff>33617</xdr:rowOff>
    </xdr:from>
    <xdr:to>
      <xdr:col>13</xdr:col>
      <xdr:colOff>955179</xdr:colOff>
      <xdr:row>30</xdr:row>
      <xdr:rowOff>89342</xdr:rowOff>
    </xdr:to>
    <xdr:pic>
      <xdr:nvPicPr>
        <xdr:cNvPr id="8" name="Picture 7" descr="C:\Users\jepstein\AppData\Local\Temp\arc725D\ATTID_19_8261787AE97D4FD9AAE79C90C5CA3E66.jpg">
          <a:extLst>
            <a:ext uri="{FF2B5EF4-FFF2-40B4-BE49-F238E27FC236}">
              <a16:creationId xmlns:a16="http://schemas.microsoft.com/office/drawing/2014/main" id="{C210DFE2-E754-49E0-A34C-45E9FCA32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95765" y="1680882"/>
          <a:ext cx="3039473" cy="4078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376517</xdr:colOff>
      <xdr:row>2</xdr:row>
      <xdr:rowOff>50535</xdr:rowOff>
    </xdr:from>
    <xdr:to>
      <xdr:col>13</xdr:col>
      <xdr:colOff>544533</xdr:colOff>
      <xdr:row>6</xdr:row>
      <xdr:rowOff>42262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EF7533-F041-4828-BD8E-182C30815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15817" y="469635"/>
          <a:ext cx="1387217" cy="753727"/>
        </a:xfrm>
        <a:prstGeom prst="rect">
          <a:avLst/>
        </a:prstGeom>
      </xdr:spPr>
    </xdr:pic>
    <xdr:clientData/>
  </xdr:twoCellAnchor>
  <xdr:twoCellAnchor editAs="oneCell">
    <xdr:from>
      <xdr:col>5</xdr:col>
      <xdr:colOff>336177</xdr:colOff>
      <xdr:row>9</xdr:row>
      <xdr:rowOff>67235</xdr:rowOff>
    </xdr:from>
    <xdr:to>
      <xdr:col>9</xdr:col>
      <xdr:colOff>136445</xdr:colOff>
      <xdr:row>28</xdr:row>
      <xdr:rowOff>116541</xdr:rowOff>
    </xdr:to>
    <xdr:pic>
      <xdr:nvPicPr>
        <xdr:cNvPr id="5" name="Picture 4" descr="C:\Users\jepstein\AppData\Local\Temp\arc725D\ATTID_12_4F2D8B1861F64790857BA07C181BC20F.jpg">
          <a:extLst>
            <a:ext uri="{FF2B5EF4-FFF2-40B4-BE49-F238E27FC236}">
              <a16:creationId xmlns:a16="http://schemas.microsoft.com/office/drawing/2014/main" id="{5D3F91EE-D12D-4CEF-891B-1BAE45497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04648" y="1714500"/>
          <a:ext cx="2725003" cy="365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571500</xdr:colOff>
      <xdr:row>9</xdr:row>
      <xdr:rowOff>44823</xdr:rowOff>
    </xdr:from>
    <xdr:to>
      <xdr:col>13</xdr:col>
      <xdr:colOff>875300</xdr:colOff>
      <xdr:row>28</xdr:row>
      <xdr:rowOff>94129</xdr:rowOff>
    </xdr:to>
    <xdr:pic>
      <xdr:nvPicPr>
        <xdr:cNvPr id="7" name="Picture 6" descr="C:\Users\jepstein\AppData\Local\Temp\arc725D\ATTID_14_5379E00F426E470F98F2D9886727BE75.jpg">
          <a:extLst>
            <a:ext uri="{FF2B5EF4-FFF2-40B4-BE49-F238E27FC236}">
              <a16:creationId xmlns:a16="http://schemas.microsoft.com/office/drawing/2014/main" id="{1ED3513C-1C85-45A1-A51C-970AF1D8F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64706" y="1692088"/>
          <a:ext cx="2724271" cy="365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56029</xdr:colOff>
      <xdr:row>23</xdr:row>
      <xdr:rowOff>22412</xdr:rowOff>
    </xdr:from>
    <xdr:to>
      <xdr:col>5</xdr:col>
      <xdr:colOff>193419</xdr:colOff>
      <xdr:row>43</xdr:row>
      <xdr:rowOff>38100</xdr:rowOff>
    </xdr:to>
    <xdr:pic>
      <xdr:nvPicPr>
        <xdr:cNvPr id="8" name="Picture 7" descr="C:\Users\jepstein\AppData\Local\Temp\arc725D\ATTID_15_574FA1CF3BF54899941CE8893424619C.jpg">
          <a:extLst>
            <a:ext uri="{FF2B5EF4-FFF2-40B4-BE49-F238E27FC236}">
              <a16:creationId xmlns:a16="http://schemas.microsoft.com/office/drawing/2014/main" id="{9DCA6074-22EA-4248-8B4C-92AACD660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1147" y="4493559"/>
          <a:ext cx="5067978" cy="3825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376517</xdr:colOff>
      <xdr:row>2</xdr:row>
      <xdr:rowOff>50535</xdr:rowOff>
    </xdr:from>
    <xdr:to>
      <xdr:col>13</xdr:col>
      <xdr:colOff>544534</xdr:colOff>
      <xdr:row>6</xdr:row>
      <xdr:rowOff>42262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AA84B2-332C-4BF2-A58E-9944D453F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15817" y="469635"/>
          <a:ext cx="1387217" cy="753727"/>
        </a:xfrm>
        <a:prstGeom prst="rect">
          <a:avLst/>
        </a:prstGeom>
      </xdr:spPr>
    </xdr:pic>
    <xdr:clientData/>
  </xdr:twoCellAnchor>
  <xdr:twoCellAnchor editAs="oneCell">
    <xdr:from>
      <xdr:col>9</xdr:col>
      <xdr:colOff>91850</xdr:colOff>
      <xdr:row>9</xdr:row>
      <xdr:rowOff>27214</xdr:rowOff>
    </xdr:from>
    <xdr:to>
      <xdr:col>13</xdr:col>
      <xdr:colOff>932033</xdr:colOff>
      <xdr:row>32</xdr:row>
      <xdr:rowOff>111688</xdr:rowOff>
    </xdr:to>
    <xdr:pic>
      <xdr:nvPicPr>
        <xdr:cNvPr id="7" name="Picture 6" descr="C:\Users\jepstein\AppData\Local\Temp\arc725D\ATTID_11_4038DCFDEC0F4D7C9515A383D00F68C5.jpg">
          <a:extLst>
            <a:ext uri="{FF2B5EF4-FFF2-40B4-BE49-F238E27FC236}">
              <a16:creationId xmlns:a16="http://schemas.microsoft.com/office/drawing/2014/main" id="{C32F76A8-B1D7-44C6-A431-B9BD7A8D8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28279" y="1673678"/>
          <a:ext cx="3289469" cy="4452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136071</xdr:colOff>
      <xdr:row>24</xdr:row>
      <xdr:rowOff>4337</xdr:rowOff>
    </xdr:from>
    <xdr:to>
      <xdr:col>5</xdr:col>
      <xdr:colOff>163284</xdr:colOff>
      <xdr:row>43</xdr:row>
      <xdr:rowOff>112415</xdr:rowOff>
    </xdr:to>
    <xdr:pic>
      <xdr:nvPicPr>
        <xdr:cNvPr id="8" name="Picture 7" descr="C:\Users\jepstein\AppData\Local\Temp\arc725D\ATTID_10_5A9C53CFB75841B2ADAF53D59A3A9856.jpg">
          <a:extLst>
            <a:ext uri="{FF2B5EF4-FFF2-40B4-BE49-F238E27FC236}">
              <a16:creationId xmlns:a16="http://schemas.microsoft.com/office/drawing/2014/main" id="{F9ED5D70-D85F-4D33-AA2C-F59BBDB40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8392" y="4494694"/>
          <a:ext cx="4952999" cy="37275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663709</xdr:colOff>
      <xdr:row>9</xdr:row>
      <xdr:rowOff>41859</xdr:rowOff>
    </xdr:from>
    <xdr:to>
      <xdr:col>8</xdr:col>
      <xdr:colOff>489857</xdr:colOff>
      <xdr:row>32</xdr:row>
      <xdr:rowOff>77058</xdr:rowOff>
    </xdr:to>
    <xdr:pic>
      <xdr:nvPicPr>
        <xdr:cNvPr id="5" name="Picture 4" descr="C:\Users\jepstein\AppData\Local\Temp\arc725D\ATTID_9_75DB4E6748424960B5A17CDCDAA09CD8.jpg">
          <a:extLst>
            <a:ext uri="{FF2B5EF4-FFF2-40B4-BE49-F238E27FC236}">
              <a16:creationId xmlns:a16="http://schemas.microsoft.com/office/drawing/2014/main" id="{6C3AE403-55FF-419D-A6D3-0151F4E6B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49959" y="1688323"/>
          <a:ext cx="3364005" cy="4403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376517</xdr:colOff>
      <xdr:row>2</xdr:row>
      <xdr:rowOff>50535</xdr:rowOff>
    </xdr:from>
    <xdr:to>
      <xdr:col>13</xdr:col>
      <xdr:colOff>544534</xdr:colOff>
      <xdr:row>6</xdr:row>
      <xdr:rowOff>42262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7D6707-1111-4BEC-AF84-E201841C2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15817" y="469635"/>
          <a:ext cx="1387217" cy="753727"/>
        </a:xfrm>
        <a:prstGeom prst="rect">
          <a:avLst/>
        </a:prstGeom>
      </xdr:spPr>
    </xdr:pic>
    <xdr:clientData/>
  </xdr:twoCellAnchor>
  <xdr:twoCellAnchor editAs="oneCell">
    <xdr:from>
      <xdr:col>6</xdr:col>
      <xdr:colOff>800100</xdr:colOff>
      <xdr:row>9</xdr:row>
      <xdr:rowOff>104775</xdr:rowOff>
    </xdr:from>
    <xdr:to>
      <xdr:col>13</xdr:col>
      <xdr:colOff>857249</xdr:colOff>
      <xdr:row>43</xdr:row>
      <xdr:rowOff>76199</xdr:rowOff>
    </xdr:to>
    <xdr:pic>
      <xdr:nvPicPr>
        <xdr:cNvPr id="6" name="Picture 5" descr="C:\Users\jepstein\AppData\Local\Temp\arc725D\ATTID_35_BB4D0784E6914D72AAB3E83D31C02418.jpg">
          <a:extLst>
            <a:ext uri="{FF2B5EF4-FFF2-40B4-BE49-F238E27FC236}">
              <a16:creationId xmlns:a16="http://schemas.microsoft.com/office/drawing/2014/main" id="{58C458F4-E28D-44F0-B7E1-115655722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86575" y="1752600"/>
          <a:ext cx="4829174" cy="6438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371475</xdr:colOff>
      <xdr:row>13</xdr:row>
      <xdr:rowOff>76199</xdr:rowOff>
    </xdr:from>
    <xdr:to>
      <xdr:col>6</xdr:col>
      <xdr:colOff>621506</xdr:colOff>
      <xdr:row>43</xdr:row>
      <xdr:rowOff>66674</xdr:rowOff>
    </xdr:to>
    <xdr:pic>
      <xdr:nvPicPr>
        <xdr:cNvPr id="7" name="Picture 6" descr="C:\Users\jepstein\AppData\Local\Temp\arc725D\ATTID_34_46FFA0832A1F401FB1E6D477F6E68B31.jpg">
          <a:extLst>
            <a:ext uri="{FF2B5EF4-FFF2-40B4-BE49-F238E27FC236}">
              <a16:creationId xmlns:a16="http://schemas.microsoft.com/office/drawing/2014/main" id="{44DC4E7E-36B0-4412-81D9-BB0B8E8AC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95550" y="2476499"/>
          <a:ext cx="4279106" cy="570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376517</xdr:colOff>
      <xdr:row>2</xdr:row>
      <xdr:rowOff>50535</xdr:rowOff>
    </xdr:from>
    <xdr:to>
      <xdr:col>13</xdr:col>
      <xdr:colOff>544534</xdr:colOff>
      <xdr:row>6</xdr:row>
      <xdr:rowOff>42262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5B52C0-EAD7-49B2-9406-0F009C081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15817" y="469635"/>
          <a:ext cx="1387217" cy="753727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1047751</xdr:colOff>
      <xdr:row>9</xdr:row>
      <xdr:rowOff>104775</xdr:rowOff>
    </xdr:from>
    <xdr:to>
      <xdr:col>13</xdr:col>
      <xdr:colOff>843180</xdr:colOff>
      <xdr:row>41</xdr:row>
      <xdr:rowOff>118350</xdr:rowOff>
    </xdr:to>
    <xdr:pic>
      <xdr:nvPicPr>
        <xdr:cNvPr id="6" name="Picture 5" descr="C:\Users\jepstein\AppData\Local\Temp\arc725D\ATTID_37_B6FE19306D1A42E284C3519BC188E608.jpg">
          <a:extLst>
            <a:ext uri="{FF2B5EF4-FFF2-40B4-BE49-F238E27FC236}">
              <a16:creationId xmlns:a16="http://schemas.microsoft.com/office/drawing/2014/main" id="{DEA73923-EA94-4932-B817-80FA49871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34226" y="1752600"/>
          <a:ext cx="4567454" cy="61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19</xdr:row>
      <xdr:rowOff>66674</xdr:rowOff>
    </xdr:from>
    <xdr:to>
      <xdr:col>6</xdr:col>
      <xdr:colOff>657225</xdr:colOff>
      <xdr:row>43</xdr:row>
      <xdr:rowOff>123825</xdr:rowOff>
    </xdr:to>
    <xdr:pic>
      <xdr:nvPicPr>
        <xdr:cNvPr id="7" name="Picture 6" descr="C:\Users\jepstein\AppData\Local\Temp\arc725D\ATTID_38_42A736ABE83C44E8A0A5A7D496962A50.jpg">
          <a:extLst>
            <a:ext uri="{FF2B5EF4-FFF2-40B4-BE49-F238E27FC236}">
              <a16:creationId xmlns:a16="http://schemas.microsoft.com/office/drawing/2014/main" id="{EE0EF8B2-DB73-42CF-B2F7-F3008A0BE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4" y="3609974"/>
          <a:ext cx="6172201" cy="4629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376517</xdr:colOff>
      <xdr:row>2</xdr:row>
      <xdr:rowOff>50535</xdr:rowOff>
    </xdr:from>
    <xdr:to>
      <xdr:col>13</xdr:col>
      <xdr:colOff>544534</xdr:colOff>
      <xdr:row>5</xdr:row>
      <xdr:rowOff>213712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1B6138-A716-46EE-AE4B-5E16BF8C7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82492" y="469635"/>
          <a:ext cx="1387217" cy="753727"/>
        </a:xfrm>
        <a:prstGeom prst="rect">
          <a:avLst/>
        </a:prstGeom>
      </xdr:spPr>
    </xdr:pic>
    <xdr:clientData/>
  </xdr:twoCellAnchor>
  <xdr:twoCellAnchor editAs="oneCell">
    <xdr:from>
      <xdr:col>4</xdr:col>
      <xdr:colOff>704850</xdr:colOff>
      <xdr:row>9</xdr:row>
      <xdr:rowOff>95250</xdr:rowOff>
    </xdr:from>
    <xdr:to>
      <xdr:col>8</xdr:col>
      <xdr:colOff>552450</xdr:colOff>
      <xdr:row>33</xdr:row>
      <xdr:rowOff>28575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1239C5A-50AA-41D0-B2A1-9BAB16036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57775" y="1743075"/>
          <a:ext cx="3371850" cy="4495800"/>
        </a:xfrm>
        <a:prstGeom prst="rect">
          <a:avLst/>
        </a:prstGeom>
      </xdr:spPr>
    </xdr:pic>
    <xdr:clientData/>
  </xdr:twoCellAnchor>
  <xdr:twoCellAnchor editAs="oneCell">
    <xdr:from>
      <xdr:col>8</xdr:col>
      <xdr:colOff>581025</xdr:colOff>
      <xdr:row>9</xdr:row>
      <xdr:rowOff>38100</xdr:rowOff>
    </xdr:from>
    <xdr:to>
      <xdr:col>13</xdr:col>
      <xdr:colOff>942975</xdr:colOff>
      <xdr:row>33</xdr:row>
      <xdr:rowOff>22225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D51290F-95A7-402B-BA08-22765831E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58200" y="1685925"/>
          <a:ext cx="3409950" cy="4546600"/>
        </a:xfrm>
        <a:prstGeom prst="rect">
          <a:avLst/>
        </a:prstGeom>
      </xdr:spPr>
    </xdr:pic>
    <xdr:clientData/>
  </xdr:twoCellAnchor>
  <xdr:twoCellAnchor editAs="oneCell">
    <xdr:from>
      <xdr:col>1</xdr:col>
      <xdr:colOff>76199</xdr:colOff>
      <xdr:row>16</xdr:row>
      <xdr:rowOff>114300</xdr:rowOff>
    </xdr:from>
    <xdr:to>
      <xdr:col>4</xdr:col>
      <xdr:colOff>304799</xdr:colOff>
      <xdr:row>44</xdr:row>
      <xdr:rowOff>123825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090267E-2B00-4B4B-A2B5-A9E439DBF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5799" y="3086100"/>
          <a:ext cx="3971925" cy="52959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376517</xdr:colOff>
      <xdr:row>2</xdr:row>
      <xdr:rowOff>50535</xdr:rowOff>
    </xdr:from>
    <xdr:to>
      <xdr:col>13</xdr:col>
      <xdr:colOff>544534</xdr:colOff>
      <xdr:row>5</xdr:row>
      <xdr:rowOff>232762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E7D018-F723-4E26-A648-63058E1CE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15817" y="469635"/>
          <a:ext cx="1387217" cy="753727"/>
        </a:xfrm>
        <a:prstGeom prst="rect">
          <a:avLst/>
        </a:prstGeom>
      </xdr:spPr>
    </xdr:pic>
    <xdr:clientData/>
  </xdr:twoCellAnchor>
  <xdr:twoCellAnchor editAs="oneCell">
    <xdr:from>
      <xdr:col>8</xdr:col>
      <xdr:colOff>100853</xdr:colOff>
      <xdr:row>9</xdr:row>
      <xdr:rowOff>22411</xdr:rowOff>
    </xdr:from>
    <xdr:to>
      <xdr:col>13</xdr:col>
      <xdr:colOff>860612</xdr:colOff>
      <xdr:row>34</xdr:row>
      <xdr:rowOff>150157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4D7D747-B18D-43A2-9AD3-DFD63C80D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88941" y="1669676"/>
          <a:ext cx="3785347" cy="5047129"/>
        </a:xfrm>
        <a:prstGeom prst="rect">
          <a:avLst/>
        </a:prstGeom>
      </xdr:spPr>
    </xdr:pic>
    <xdr:clientData/>
  </xdr:twoCellAnchor>
  <xdr:twoCellAnchor editAs="oneCell">
    <xdr:from>
      <xdr:col>3</xdr:col>
      <xdr:colOff>398369</xdr:colOff>
      <xdr:row>9</xdr:row>
      <xdr:rowOff>44823</xdr:rowOff>
    </xdr:from>
    <xdr:to>
      <xdr:col>7</xdr:col>
      <xdr:colOff>524435</xdr:colOff>
      <xdr:row>34</xdr:row>
      <xdr:rowOff>134469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5342F09-4D8C-492C-8096-4711959C6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50634" y="1692088"/>
          <a:ext cx="3756772" cy="5009029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495299</xdr:colOff>
      <xdr:row>1</xdr:row>
      <xdr:rowOff>23811</xdr:rowOff>
    </xdr:from>
    <xdr:to>
      <xdr:col>22</xdr:col>
      <xdr:colOff>47624</xdr:colOff>
      <xdr:row>24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9C0488-181D-4DD2-9CFB-AC4B95117B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514349</xdr:colOff>
      <xdr:row>25</xdr:row>
      <xdr:rowOff>95248</xdr:rowOff>
    </xdr:from>
    <xdr:to>
      <xdr:col>22</xdr:col>
      <xdr:colOff>28574</xdr:colOff>
      <xdr:row>50</xdr:row>
      <xdr:rowOff>152399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0FAC17-7695-4829-8900-65260B4146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60511</xdr:colOff>
      <xdr:row>26</xdr:row>
      <xdr:rowOff>32123</xdr:rowOff>
    </xdr:from>
    <xdr:to>
      <xdr:col>13</xdr:col>
      <xdr:colOff>954741</xdr:colOff>
      <xdr:row>43</xdr:row>
      <xdr:rowOff>112806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8A42DBB-6A36-4D22-BDC0-FAE2207ED0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376517</xdr:colOff>
      <xdr:row>2</xdr:row>
      <xdr:rowOff>50535</xdr:rowOff>
    </xdr:from>
    <xdr:to>
      <xdr:col>13</xdr:col>
      <xdr:colOff>544534</xdr:colOff>
      <xdr:row>6</xdr:row>
      <xdr:rowOff>42262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8ECC61A-0AC3-47E3-AA13-E14E308AB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87242" y="469635"/>
          <a:ext cx="1387217" cy="753727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</xdr:row>
      <xdr:rowOff>33616</xdr:rowOff>
    </xdr:from>
    <xdr:to>
      <xdr:col>8</xdr:col>
      <xdr:colOff>560294</xdr:colOff>
      <xdr:row>24</xdr:row>
      <xdr:rowOff>172876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9550779-3D0F-4D84-ADBD-A625A877E5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972735" y="1680881"/>
          <a:ext cx="2879912" cy="30752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60511</xdr:colOff>
      <xdr:row>26</xdr:row>
      <xdr:rowOff>32123</xdr:rowOff>
    </xdr:from>
    <xdr:to>
      <xdr:col>13</xdr:col>
      <xdr:colOff>921123</xdr:colOff>
      <xdr:row>43</xdr:row>
      <xdr:rowOff>112806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747E1F-5D41-4439-8C6A-C45FF11D42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376517</xdr:colOff>
      <xdr:row>2</xdr:row>
      <xdr:rowOff>50535</xdr:rowOff>
    </xdr:from>
    <xdr:to>
      <xdr:col>13</xdr:col>
      <xdr:colOff>544533</xdr:colOff>
      <xdr:row>6</xdr:row>
      <xdr:rowOff>42262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E9824A-75A8-4C31-9F72-6A09D9AD8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87242" y="469635"/>
          <a:ext cx="1387217" cy="753727"/>
        </a:xfrm>
        <a:prstGeom prst="rect">
          <a:avLst/>
        </a:prstGeom>
      </xdr:spPr>
    </xdr:pic>
    <xdr:clientData/>
  </xdr:twoCellAnchor>
  <xdr:twoCellAnchor editAs="oneCell">
    <xdr:from>
      <xdr:col>9</xdr:col>
      <xdr:colOff>257735</xdr:colOff>
      <xdr:row>9</xdr:row>
      <xdr:rowOff>56029</xdr:rowOff>
    </xdr:from>
    <xdr:to>
      <xdr:col>13</xdr:col>
      <xdr:colOff>885264</xdr:colOff>
      <xdr:row>24</xdr:row>
      <xdr:rowOff>188010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681502-F632-498B-B888-723FD04EB0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19029" y="1703294"/>
          <a:ext cx="3048000" cy="3067922"/>
        </a:xfrm>
        <a:prstGeom prst="rect">
          <a:avLst/>
        </a:prstGeom>
      </xdr:spPr>
    </xdr:pic>
    <xdr:clientData/>
  </xdr:twoCellAnchor>
  <xdr:twoCellAnchor editAs="oneCell">
    <xdr:from>
      <xdr:col>4</xdr:col>
      <xdr:colOff>78440</xdr:colOff>
      <xdr:row>9</xdr:row>
      <xdr:rowOff>33617</xdr:rowOff>
    </xdr:from>
    <xdr:to>
      <xdr:col>8</xdr:col>
      <xdr:colOff>212911</xdr:colOff>
      <xdr:row>24</xdr:row>
      <xdr:rowOff>145841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022CC71-D293-43BD-9571-FFFB5D23EB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605616" y="1680882"/>
          <a:ext cx="3563471" cy="30481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60511</xdr:colOff>
      <xdr:row>26</xdr:row>
      <xdr:rowOff>32123</xdr:rowOff>
    </xdr:from>
    <xdr:to>
      <xdr:col>13</xdr:col>
      <xdr:colOff>909918</xdr:colOff>
      <xdr:row>43</xdr:row>
      <xdr:rowOff>112806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3FBBCA-3A42-4EA0-B495-3090C4AA6A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376517</xdr:colOff>
      <xdr:row>2</xdr:row>
      <xdr:rowOff>50535</xdr:rowOff>
    </xdr:from>
    <xdr:to>
      <xdr:col>13</xdr:col>
      <xdr:colOff>544534</xdr:colOff>
      <xdr:row>6</xdr:row>
      <xdr:rowOff>42262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74249E-AC86-4146-8C7B-8C4223519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87242" y="469635"/>
          <a:ext cx="1387217" cy="753727"/>
        </a:xfrm>
        <a:prstGeom prst="rect">
          <a:avLst/>
        </a:prstGeom>
      </xdr:spPr>
    </xdr:pic>
    <xdr:clientData/>
  </xdr:twoCellAnchor>
  <xdr:twoCellAnchor editAs="oneCell">
    <xdr:from>
      <xdr:col>4</xdr:col>
      <xdr:colOff>257735</xdr:colOff>
      <xdr:row>9</xdr:row>
      <xdr:rowOff>11206</xdr:rowOff>
    </xdr:from>
    <xdr:to>
      <xdr:col>6</xdr:col>
      <xdr:colOff>773206</xdr:colOff>
      <xdr:row>24</xdr:row>
      <xdr:rowOff>153148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A1F4F9F-0BA7-4C4E-854D-BBE4F3EF5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80529" y="1658471"/>
          <a:ext cx="2308412" cy="3077883"/>
        </a:xfrm>
        <a:prstGeom prst="rect">
          <a:avLst/>
        </a:prstGeom>
      </xdr:spPr>
    </xdr:pic>
    <xdr:clientData/>
  </xdr:twoCellAnchor>
  <xdr:twoCellAnchor editAs="oneCell">
    <xdr:from>
      <xdr:col>7</xdr:col>
      <xdr:colOff>448235</xdr:colOff>
      <xdr:row>9</xdr:row>
      <xdr:rowOff>44824</xdr:rowOff>
    </xdr:from>
    <xdr:to>
      <xdr:col>14</xdr:col>
      <xdr:colOff>24653</xdr:colOff>
      <xdr:row>25</xdr:row>
      <xdr:rowOff>12888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DD850C8-73CF-4427-B18B-395107D57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73353" y="1692089"/>
          <a:ext cx="4126006" cy="30945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60511</xdr:colOff>
      <xdr:row>26</xdr:row>
      <xdr:rowOff>32123</xdr:rowOff>
    </xdr:from>
    <xdr:to>
      <xdr:col>13</xdr:col>
      <xdr:colOff>965947</xdr:colOff>
      <xdr:row>43</xdr:row>
      <xdr:rowOff>112806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6B4666-BAE2-43C8-A3C0-7D93CC912D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376517</xdr:colOff>
      <xdr:row>2</xdr:row>
      <xdr:rowOff>50535</xdr:rowOff>
    </xdr:from>
    <xdr:to>
      <xdr:col>13</xdr:col>
      <xdr:colOff>544534</xdr:colOff>
      <xdr:row>6</xdr:row>
      <xdr:rowOff>42262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22AFAC-9FE3-44DD-995C-AC4799CEA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87242" y="469635"/>
          <a:ext cx="1387217" cy="753727"/>
        </a:xfrm>
        <a:prstGeom prst="rect">
          <a:avLst/>
        </a:prstGeom>
      </xdr:spPr>
    </xdr:pic>
    <xdr:clientData/>
  </xdr:twoCellAnchor>
  <xdr:twoCellAnchor editAs="oneCell">
    <xdr:from>
      <xdr:col>9</xdr:col>
      <xdr:colOff>437029</xdr:colOff>
      <xdr:row>9</xdr:row>
      <xdr:rowOff>44824</xdr:rowOff>
    </xdr:from>
    <xdr:to>
      <xdr:col>13</xdr:col>
      <xdr:colOff>939053</xdr:colOff>
      <xdr:row>24</xdr:row>
      <xdr:rowOff>181799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F8489F5-F1EC-43E9-825B-4CC2EC8DC9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661"/>
        <a:stretch/>
      </xdr:blipFill>
      <xdr:spPr>
        <a:xfrm>
          <a:off x="8852647" y="1692089"/>
          <a:ext cx="2922494" cy="3072916"/>
        </a:xfrm>
        <a:prstGeom prst="rect">
          <a:avLst/>
        </a:prstGeom>
      </xdr:spPr>
    </xdr:pic>
    <xdr:clientData/>
  </xdr:twoCellAnchor>
  <xdr:twoCellAnchor editAs="oneCell">
    <xdr:from>
      <xdr:col>4</xdr:col>
      <xdr:colOff>1053353</xdr:colOff>
      <xdr:row>9</xdr:row>
      <xdr:rowOff>33617</xdr:rowOff>
    </xdr:from>
    <xdr:to>
      <xdr:col>7</xdr:col>
      <xdr:colOff>568700</xdr:colOff>
      <xdr:row>24</xdr:row>
      <xdr:rowOff>156882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19A5B75-564B-4651-BD14-E9CA16034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79677" y="1680882"/>
          <a:ext cx="2294405" cy="305920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60511</xdr:colOff>
      <xdr:row>26</xdr:row>
      <xdr:rowOff>32123</xdr:rowOff>
    </xdr:from>
    <xdr:to>
      <xdr:col>13</xdr:col>
      <xdr:colOff>965947</xdr:colOff>
      <xdr:row>43</xdr:row>
      <xdr:rowOff>112806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0E58EB-ABC2-4755-9283-A84C6B2129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376517</xdr:colOff>
      <xdr:row>2</xdr:row>
      <xdr:rowOff>50535</xdr:rowOff>
    </xdr:from>
    <xdr:to>
      <xdr:col>13</xdr:col>
      <xdr:colOff>544534</xdr:colOff>
      <xdr:row>6</xdr:row>
      <xdr:rowOff>42262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481E3EC-03E9-4C4D-90AC-712F29A46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87242" y="469635"/>
          <a:ext cx="1387217" cy="753727"/>
        </a:xfrm>
        <a:prstGeom prst="rect">
          <a:avLst/>
        </a:prstGeom>
      </xdr:spPr>
    </xdr:pic>
    <xdr:clientData/>
  </xdr:twoCellAnchor>
  <xdr:twoCellAnchor editAs="oneCell">
    <xdr:from>
      <xdr:col>10</xdr:col>
      <xdr:colOff>100853</xdr:colOff>
      <xdr:row>9</xdr:row>
      <xdr:rowOff>78441</xdr:rowOff>
    </xdr:from>
    <xdr:to>
      <xdr:col>13</xdr:col>
      <xdr:colOff>582706</xdr:colOff>
      <xdr:row>24</xdr:row>
      <xdr:rowOff>41088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72E6CA-E83F-47CA-A1FE-B56D4B13B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56059" y="1725706"/>
          <a:ext cx="2173941" cy="289858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60511</xdr:colOff>
      <xdr:row>26</xdr:row>
      <xdr:rowOff>32123</xdr:rowOff>
    </xdr:from>
    <xdr:to>
      <xdr:col>13</xdr:col>
      <xdr:colOff>842682</xdr:colOff>
      <xdr:row>43</xdr:row>
      <xdr:rowOff>112806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45502A-4BEB-4CAF-8B06-E86E690FD0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376517</xdr:colOff>
      <xdr:row>2</xdr:row>
      <xdr:rowOff>50535</xdr:rowOff>
    </xdr:from>
    <xdr:to>
      <xdr:col>13</xdr:col>
      <xdr:colOff>544534</xdr:colOff>
      <xdr:row>6</xdr:row>
      <xdr:rowOff>42262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A8D0146-87FB-46A1-AA08-F10F2DAEC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87242" y="469635"/>
          <a:ext cx="1387217" cy="753727"/>
        </a:xfrm>
        <a:prstGeom prst="rect">
          <a:avLst/>
        </a:prstGeom>
      </xdr:spPr>
    </xdr:pic>
    <xdr:clientData/>
  </xdr:twoCellAnchor>
  <xdr:twoCellAnchor editAs="oneCell">
    <xdr:from>
      <xdr:col>4</xdr:col>
      <xdr:colOff>952499</xdr:colOff>
      <xdr:row>9</xdr:row>
      <xdr:rowOff>33617</xdr:rowOff>
    </xdr:from>
    <xdr:to>
      <xdr:col>8</xdr:col>
      <xdr:colOff>280146</xdr:colOff>
      <xdr:row>24</xdr:row>
      <xdr:rowOff>171338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F13E3AF-7B7B-46F9-A821-BFE3A43533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199528" y="1680882"/>
          <a:ext cx="2835089" cy="3073662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9</xdr:row>
      <xdr:rowOff>67233</xdr:rowOff>
    </xdr:from>
    <xdr:to>
      <xdr:col>13</xdr:col>
      <xdr:colOff>927847</xdr:colOff>
      <xdr:row>24</xdr:row>
      <xdr:rowOff>172569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7462E2E-9CF8-4404-8B6C-3B500CC9F0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64706" y="1714498"/>
          <a:ext cx="2743200" cy="304127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60511</xdr:colOff>
      <xdr:row>26</xdr:row>
      <xdr:rowOff>32123</xdr:rowOff>
    </xdr:from>
    <xdr:to>
      <xdr:col>13</xdr:col>
      <xdr:colOff>842682</xdr:colOff>
      <xdr:row>43</xdr:row>
      <xdr:rowOff>112806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60235E-AE2D-4313-B065-1CDC007D85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376517</xdr:colOff>
      <xdr:row>2</xdr:row>
      <xdr:rowOff>50535</xdr:rowOff>
    </xdr:from>
    <xdr:to>
      <xdr:col>13</xdr:col>
      <xdr:colOff>544534</xdr:colOff>
      <xdr:row>6</xdr:row>
      <xdr:rowOff>42262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585F4C-E207-420F-8D58-92B84D66A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87242" y="469635"/>
          <a:ext cx="1387217" cy="753727"/>
        </a:xfrm>
        <a:prstGeom prst="rect">
          <a:avLst/>
        </a:prstGeom>
      </xdr:spPr>
    </xdr:pic>
    <xdr:clientData/>
  </xdr:twoCellAnchor>
  <xdr:twoCellAnchor editAs="oneCell">
    <xdr:from>
      <xdr:col>4</xdr:col>
      <xdr:colOff>862853</xdr:colOff>
      <xdr:row>9</xdr:row>
      <xdr:rowOff>56028</xdr:rowOff>
    </xdr:from>
    <xdr:to>
      <xdr:col>8</xdr:col>
      <xdr:colOff>98611</xdr:colOff>
      <xdr:row>24</xdr:row>
      <xdr:rowOff>161364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9C7C4F3-8F1D-4E61-9798-DB891AB990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109882" y="1703293"/>
          <a:ext cx="2743200" cy="3041277"/>
        </a:xfrm>
        <a:prstGeom prst="rect">
          <a:avLst/>
        </a:prstGeom>
      </xdr:spPr>
    </xdr:pic>
    <xdr:clientData/>
  </xdr:twoCellAnchor>
  <xdr:twoCellAnchor editAs="oneCell">
    <xdr:from>
      <xdr:col>9</xdr:col>
      <xdr:colOff>257736</xdr:colOff>
      <xdr:row>9</xdr:row>
      <xdr:rowOff>56028</xdr:rowOff>
    </xdr:from>
    <xdr:to>
      <xdr:col>13</xdr:col>
      <xdr:colOff>934569</xdr:colOff>
      <xdr:row>24</xdr:row>
      <xdr:rowOff>169312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6A19A51-CA52-4323-9865-D308486BB8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17324" y="1703293"/>
          <a:ext cx="3097304" cy="3049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file:///C:\Users\pkolp\Users\jepstein\AppData\Local\Temp\arc725D\ID=4" TargetMode="External"/><Relationship Id="rId1" Type="http://schemas.openxmlformats.org/officeDocument/2006/relationships/hyperlink" Target="file:///C:\Users\pkolp\Users\jepstein\AppData\Local\Temp\arc725D\ATTID_1_C8337CA0D24144A5881C1B54B5F084DF.jpg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file:///C:\Users\pkolp\Users\jepstein\AppData\Local\Temp\arc725D\ID=7" TargetMode="External"/><Relationship Id="rId1" Type="http://schemas.openxmlformats.org/officeDocument/2006/relationships/hyperlink" Target="file:///C:\Users\pkolp\Users\jepstein\AppData\Local\Temp\arc725D\ID=6" TargetMode="External"/><Relationship Id="rId4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file:///C:\Users\pkolp\Users\jepstein\AppData\Local\Temp\arc725D\ATTID_1_C8337CA0D24144A5881C1B54B5F084DF.jpg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file:///C:\Users\pkolp\Users\jepstein\AppData\Local\Temp\arc725D\ID=19" TargetMode="External"/><Relationship Id="rId1" Type="http://schemas.openxmlformats.org/officeDocument/2006/relationships/hyperlink" Target="file:///C:\Users\pkolp\Users\jepstein\AppData\Local\Temp\arc725D\ID=17" TargetMode="External"/><Relationship Id="rId4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file:///C:\Users\pkolp\Users\jepstein\AppData\Local\Temp\arc725D\ID=10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F165E-4DFA-43AD-AAB9-48F30F266EA5}">
  <sheetPr codeName="Sheet2">
    <pageSetUpPr fitToPage="1"/>
  </sheetPr>
  <dimension ref="A1:AD45"/>
  <sheetViews>
    <sheetView view="pageBreakPreview" zoomScale="85" zoomScaleNormal="85" zoomScaleSheetLayoutView="85" zoomScalePageLayoutView="70" workbookViewId="0">
      <selection activeCell="D38" sqref="D38"/>
    </sheetView>
  </sheetViews>
  <sheetFormatPr defaultColWidth="9.140625" defaultRowHeight="15" x14ac:dyDescent="0.25"/>
  <cols>
    <col min="2" max="2" width="22.7109375" style="2" customWidth="1"/>
    <col min="3" max="3" width="17" style="2" customWidth="1"/>
    <col min="4" max="4" width="15" style="2" customWidth="1"/>
    <col min="5" max="5" width="17.85546875" customWidth="1"/>
    <col min="7" max="7" width="16.7109375" customWidth="1"/>
    <col min="14" max="14" width="14.7109375" customWidth="1"/>
  </cols>
  <sheetData>
    <row r="1" spans="2:30" ht="18" x14ac:dyDescent="0.25">
      <c r="B1" s="19" t="s">
        <v>0</v>
      </c>
      <c r="C1" s="20"/>
      <c r="D1" s="20"/>
      <c r="E1" s="21"/>
      <c r="F1" s="22"/>
      <c r="G1" s="23"/>
      <c r="H1" s="24"/>
      <c r="I1" s="24"/>
      <c r="J1" s="24"/>
      <c r="K1" s="24"/>
      <c r="L1" s="24"/>
      <c r="M1" s="24"/>
      <c r="N1" s="24"/>
    </row>
    <row r="2" spans="2:30" x14ac:dyDescent="0.25">
      <c r="B2" s="45" t="s">
        <v>55</v>
      </c>
      <c r="C2" s="3" t="s">
        <v>1</v>
      </c>
      <c r="D2" s="96"/>
      <c r="E2" s="97"/>
      <c r="F2" s="4"/>
      <c r="G2" s="59">
        <v>43391</v>
      </c>
      <c r="H2" s="3" t="s">
        <v>2</v>
      </c>
      <c r="J2" s="44"/>
      <c r="L2" s="9" t="s">
        <v>178</v>
      </c>
      <c r="M2" s="9"/>
      <c r="N2" s="3" t="s">
        <v>3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x14ac:dyDescent="0.25">
      <c r="B3" s="5" t="s">
        <v>63</v>
      </c>
      <c r="C3" s="3" t="s">
        <v>5</v>
      </c>
      <c r="D3" s="6"/>
      <c r="E3" s="7"/>
      <c r="F3" s="8"/>
      <c r="G3" s="3"/>
      <c r="H3" s="3" t="s">
        <v>4</v>
      </c>
    </row>
    <row r="4" spans="2:30" x14ac:dyDescent="0.25">
      <c r="B4" s="10"/>
      <c r="C4" s="3" t="s">
        <v>45</v>
      </c>
      <c r="D4" s="6"/>
      <c r="E4" s="7"/>
      <c r="F4" s="8"/>
      <c r="G4" s="3"/>
      <c r="H4" s="3" t="s">
        <v>32</v>
      </c>
    </row>
    <row r="5" spans="2:30" x14ac:dyDescent="0.25">
      <c r="B5" s="10" t="s">
        <v>64</v>
      </c>
      <c r="C5" s="3" t="s">
        <v>44</v>
      </c>
      <c r="D5" s="6"/>
      <c r="E5" s="7"/>
      <c r="F5" s="8"/>
      <c r="G5" s="3"/>
      <c r="H5" s="3" t="s">
        <v>33</v>
      </c>
      <c r="K5" s="3"/>
    </row>
    <row r="6" spans="2:30" x14ac:dyDescent="0.25">
      <c r="B6" s="10"/>
      <c r="C6" s="3" t="s">
        <v>75</v>
      </c>
      <c r="D6" s="6"/>
      <c r="E6" s="7"/>
      <c r="F6" s="8"/>
      <c r="G6" s="3"/>
      <c r="H6" s="3" t="s">
        <v>7</v>
      </c>
      <c r="K6" s="3"/>
    </row>
    <row r="7" spans="2:30" ht="7.9" customHeight="1" x14ac:dyDescent="0.25">
      <c r="B7" s="6"/>
      <c r="C7" s="6"/>
      <c r="D7" s="6"/>
      <c r="E7" s="7"/>
      <c r="F7" s="7"/>
      <c r="G7" s="11"/>
      <c r="K7" s="3"/>
    </row>
    <row r="8" spans="2:30" x14ac:dyDescent="0.25">
      <c r="B8" s="34" t="s">
        <v>34</v>
      </c>
      <c r="C8" s="35"/>
      <c r="D8" s="35"/>
      <c r="E8" s="36"/>
      <c r="F8" s="31"/>
      <c r="G8" s="32"/>
      <c r="H8" s="33"/>
      <c r="I8" s="33"/>
      <c r="J8" s="33"/>
      <c r="K8" s="33"/>
      <c r="L8" s="33"/>
      <c r="M8" s="33"/>
      <c r="N8" s="33"/>
    </row>
    <row r="9" spans="2:30" ht="14.45" customHeight="1" x14ac:dyDescent="0.25">
      <c r="B9" s="103" t="s">
        <v>30</v>
      </c>
      <c r="C9" s="103"/>
      <c r="D9" s="103"/>
      <c r="E9" s="39" t="s">
        <v>31</v>
      </c>
      <c r="F9" s="41"/>
      <c r="G9" s="40"/>
      <c r="H9" s="40"/>
      <c r="J9" s="39" t="s">
        <v>31</v>
      </c>
      <c r="K9" s="40"/>
      <c r="L9" s="40" t="s">
        <v>189</v>
      </c>
      <c r="M9" s="40"/>
      <c r="N9" s="40"/>
    </row>
    <row r="10" spans="2:30" ht="14.45" customHeight="1" x14ac:dyDescent="0.25">
      <c r="B10" s="103"/>
      <c r="C10" s="103"/>
      <c r="D10" s="103"/>
      <c r="E10" s="8"/>
      <c r="F10" s="7"/>
      <c r="G10" s="11"/>
    </row>
    <row r="11" spans="2:30" x14ac:dyDescent="0.25">
      <c r="B11" s="103"/>
      <c r="C11" s="103"/>
      <c r="D11" s="103"/>
      <c r="E11" s="8"/>
      <c r="F11" s="7"/>
      <c r="G11" s="11"/>
    </row>
    <row r="12" spans="2:30" x14ac:dyDescent="0.25">
      <c r="B12" s="103"/>
      <c r="C12" s="103"/>
      <c r="D12" s="103"/>
      <c r="E12" s="37"/>
      <c r="F12" s="7"/>
      <c r="G12" s="11"/>
    </row>
    <row r="13" spans="2:30" x14ac:dyDescent="0.25">
      <c r="B13" s="103"/>
      <c r="C13" s="103"/>
      <c r="D13" s="103"/>
      <c r="E13" s="37"/>
      <c r="F13" s="7"/>
      <c r="G13" s="11"/>
    </row>
    <row r="14" spans="2:30" x14ac:dyDescent="0.25">
      <c r="B14" s="103"/>
      <c r="C14" s="103"/>
      <c r="D14" s="103"/>
      <c r="E14" s="37"/>
      <c r="F14" s="7"/>
      <c r="G14" s="11"/>
    </row>
    <row r="15" spans="2:30" x14ac:dyDescent="0.25">
      <c r="B15" s="103"/>
      <c r="C15" s="103"/>
      <c r="D15" s="103"/>
      <c r="E15" s="37"/>
      <c r="F15" s="7"/>
      <c r="G15" s="11"/>
    </row>
    <row r="16" spans="2:30" x14ac:dyDescent="0.25">
      <c r="B16" s="103"/>
      <c r="C16" s="103"/>
      <c r="D16" s="103"/>
      <c r="E16" s="37"/>
      <c r="F16" s="7"/>
      <c r="G16" s="11"/>
    </row>
    <row r="17" spans="1:14" x14ac:dyDescent="0.25">
      <c r="B17" s="103"/>
      <c r="C17" s="103"/>
      <c r="D17" s="103"/>
      <c r="E17" s="37"/>
    </row>
    <row r="18" spans="1:14" x14ac:dyDescent="0.25">
      <c r="B18" s="103"/>
      <c r="C18" s="103"/>
      <c r="D18" s="103"/>
      <c r="E18" s="8"/>
      <c r="F18" s="7"/>
    </row>
    <row r="19" spans="1:14" x14ac:dyDescent="0.25">
      <c r="B19" s="103"/>
      <c r="C19" s="103"/>
      <c r="D19" s="103"/>
      <c r="E19" s="8"/>
      <c r="F19" s="7"/>
      <c r="G19" s="11"/>
    </row>
    <row r="20" spans="1:14" x14ac:dyDescent="0.25">
      <c r="B20" s="46"/>
      <c r="C20" s="46"/>
      <c r="D20" s="46"/>
      <c r="E20" s="37"/>
      <c r="F20" s="7"/>
      <c r="G20" s="11"/>
    </row>
    <row r="21" spans="1:14" x14ac:dyDescent="0.25">
      <c r="B21" s="48" t="s">
        <v>49</v>
      </c>
      <c r="C21" s="47"/>
      <c r="D21" s="47"/>
      <c r="E21" s="37"/>
      <c r="F21" s="7"/>
      <c r="G21" s="11"/>
    </row>
    <row r="22" spans="1:14" ht="18.75" x14ac:dyDescent="0.25">
      <c r="A22">
        <v>0.16</v>
      </c>
      <c r="B22" s="57" t="s">
        <v>37</v>
      </c>
      <c r="C22" s="84">
        <f>FORECAST(0.16,A29:A30,E29:E30)</f>
        <v>2.9136842105263154</v>
      </c>
      <c r="D22" s="86" t="s">
        <v>36</v>
      </c>
      <c r="E22" s="37"/>
      <c r="F22" s="7"/>
      <c r="G22" s="11"/>
    </row>
    <row r="23" spans="1:14" ht="18.75" x14ac:dyDescent="0.25">
      <c r="A23">
        <v>0.5</v>
      </c>
      <c r="B23" s="58" t="s">
        <v>38</v>
      </c>
      <c r="C23" s="84">
        <f>FORECAST(0.5,A31:A32,E31:E32)</f>
        <v>6.2545454545454549</v>
      </c>
      <c r="D23" s="87" t="s">
        <v>36</v>
      </c>
      <c r="E23" s="37"/>
      <c r="F23" s="7"/>
      <c r="G23" s="11"/>
    </row>
    <row r="24" spans="1:14" ht="18.75" x14ac:dyDescent="0.25">
      <c r="A24">
        <v>0.84</v>
      </c>
      <c r="B24" s="58" t="s">
        <v>39</v>
      </c>
      <c r="C24" s="85">
        <f>FORECAST(0.84,A34:A35,E34:E35)</f>
        <v>16.35199999999999</v>
      </c>
      <c r="D24" s="87" t="s">
        <v>36</v>
      </c>
      <c r="E24" s="37"/>
      <c r="F24" s="7"/>
      <c r="G24" s="11"/>
    </row>
    <row r="25" spans="1:14" x14ac:dyDescent="0.25">
      <c r="C25" s="53" t="s">
        <v>43</v>
      </c>
      <c r="D25" s="12"/>
      <c r="E25" s="38"/>
      <c r="F25" s="38"/>
      <c r="G25" s="38"/>
      <c r="H25" s="38"/>
      <c r="I25" s="38"/>
      <c r="J25" s="38"/>
      <c r="K25" s="38"/>
      <c r="L25" s="38"/>
      <c r="M25" s="38"/>
    </row>
    <row r="26" spans="1:14" x14ac:dyDescent="0.25">
      <c r="B26" s="34" t="s">
        <v>8</v>
      </c>
      <c r="C26" s="52"/>
      <c r="D26" s="52"/>
      <c r="E26" s="32"/>
      <c r="F26" s="36"/>
      <c r="G26" s="32"/>
      <c r="H26" s="32"/>
      <c r="I26" s="32"/>
      <c r="J26" s="32"/>
      <c r="K26" s="32"/>
      <c r="L26" s="32"/>
      <c r="M26" s="32"/>
      <c r="N26" s="32"/>
    </row>
    <row r="27" spans="1:14" x14ac:dyDescent="0.25">
      <c r="B27" s="49" t="s">
        <v>9</v>
      </c>
      <c r="C27" s="50" t="s">
        <v>46</v>
      </c>
      <c r="D27" s="50" t="s">
        <v>47</v>
      </c>
      <c r="E27" s="51" t="s">
        <v>35</v>
      </c>
      <c r="F27" s="7"/>
    </row>
    <row r="28" spans="1:14" x14ac:dyDescent="0.25">
      <c r="A28">
        <v>1</v>
      </c>
      <c r="B28" s="13" t="s">
        <v>10</v>
      </c>
      <c r="C28" s="27" t="s">
        <v>41</v>
      </c>
      <c r="D28" s="14">
        <v>7</v>
      </c>
      <c r="E28" s="54">
        <v>0</v>
      </c>
      <c r="F28" s="7"/>
    </row>
    <row r="29" spans="1:14" x14ac:dyDescent="0.25">
      <c r="A29">
        <v>2</v>
      </c>
      <c r="B29" s="15" t="s">
        <v>11</v>
      </c>
      <c r="C29" s="28" t="s">
        <v>40</v>
      </c>
      <c r="D29" s="16">
        <v>19</v>
      </c>
      <c r="E29" s="55">
        <f>SUM(D$28:D28)/$D$43</f>
        <v>7.1428571428571425E-2</v>
      </c>
      <c r="F29" s="7"/>
    </row>
    <row r="30" spans="1:14" x14ac:dyDescent="0.25">
      <c r="A30">
        <v>4</v>
      </c>
      <c r="B30" s="15" t="s">
        <v>12</v>
      </c>
      <c r="C30" s="28" t="s">
        <v>28</v>
      </c>
      <c r="D30" s="16">
        <v>17</v>
      </c>
      <c r="E30" s="55">
        <f>SUM(D$28:D29)/$D$43</f>
        <v>0.26530612244897961</v>
      </c>
      <c r="F30" s="7"/>
    </row>
    <row r="31" spans="1:14" x14ac:dyDescent="0.25">
      <c r="A31">
        <v>5.6</v>
      </c>
      <c r="B31" s="15" t="s">
        <v>12</v>
      </c>
      <c r="C31" s="28" t="s">
        <v>29</v>
      </c>
      <c r="D31" s="16">
        <v>22</v>
      </c>
      <c r="E31" s="55">
        <f>SUM(D$28:D30)/$D$43</f>
        <v>0.43877551020408162</v>
      </c>
      <c r="F31" s="7"/>
    </row>
    <row r="32" spans="1:14" x14ac:dyDescent="0.25">
      <c r="A32">
        <v>8</v>
      </c>
      <c r="B32" s="15" t="s">
        <v>13</v>
      </c>
      <c r="C32" s="28" t="s">
        <v>20</v>
      </c>
      <c r="D32" s="16">
        <v>8</v>
      </c>
      <c r="E32" s="55">
        <f>SUM(D$28:D31)/$D$43</f>
        <v>0.66326530612244894</v>
      </c>
      <c r="F32" s="7"/>
    </row>
    <row r="33" spans="1:14" x14ac:dyDescent="0.25">
      <c r="A33">
        <v>11</v>
      </c>
      <c r="B33" s="15" t="s">
        <v>13</v>
      </c>
      <c r="C33" s="28" t="s">
        <v>21</v>
      </c>
      <c r="D33" s="16">
        <v>9</v>
      </c>
      <c r="E33" s="55">
        <f>SUM(D$28:D32)/$D$43</f>
        <v>0.74489795918367352</v>
      </c>
      <c r="F33" s="7"/>
    </row>
    <row r="34" spans="1:14" x14ac:dyDescent="0.25">
      <c r="A34">
        <v>16</v>
      </c>
      <c r="B34" s="15" t="s">
        <v>14</v>
      </c>
      <c r="C34" s="28" t="s">
        <v>22</v>
      </c>
      <c r="D34" s="16">
        <v>6</v>
      </c>
      <c r="E34" s="55">
        <f>SUM(D$28:D33)/$D$43</f>
        <v>0.83673469387755106</v>
      </c>
      <c r="F34" s="7"/>
    </row>
    <row r="35" spans="1:14" x14ac:dyDescent="0.25">
      <c r="A35">
        <v>22.6</v>
      </c>
      <c r="B35" s="15" t="s">
        <v>14</v>
      </c>
      <c r="C35" s="28" t="s">
        <v>23</v>
      </c>
      <c r="D35" s="16">
        <v>3</v>
      </c>
      <c r="E35" s="55">
        <f>SUM(D$28:D34)/$D$43</f>
        <v>0.89795918367346939</v>
      </c>
      <c r="F35" s="7"/>
    </row>
    <row r="36" spans="1:14" x14ac:dyDescent="0.25">
      <c r="A36">
        <v>32</v>
      </c>
      <c r="B36" s="15" t="s">
        <v>15</v>
      </c>
      <c r="C36" s="28" t="s">
        <v>24</v>
      </c>
      <c r="D36" s="16">
        <v>3</v>
      </c>
      <c r="E36" s="55">
        <f>SUM(D$28:D35)/$D$43</f>
        <v>0.9285714285714286</v>
      </c>
      <c r="F36" s="7"/>
    </row>
    <row r="37" spans="1:14" x14ac:dyDescent="0.25">
      <c r="A37">
        <v>45</v>
      </c>
      <c r="B37" s="15" t="s">
        <v>15</v>
      </c>
      <c r="C37" s="28" t="s">
        <v>25</v>
      </c>
      <c r="D37" s="16">
        <v>3</v>
      </c>
      <c r="E37" s="55">
        <f>SUM(D$28:D36)/$D$43</f>
        <v>0.95918367346938771</v>
      </c>
      <c r="F37" s="7"/>
    </row>
    <row r="38" spans="1:14" x14ac:dyDescent="0.25">
      <c r="A38">
        <v>64</v>
      </c>
      <c r="B38" s="15" t="s">
        <v>16</v>
      </c>
      <c r="C38" s="28" t="s">
        <v>26</v>
      </c>
      <c r="D38" s="16">
        <v>1</v>
      </c>
      <c r="E38" s="55">
        <f>SUM(D$28:D37)/$D$43</f>
        <v>0.98979591836734693</v>
      </c>
      <c r="F38" s="7"/>
    </row>
    <row r="39" spans="1:14" x14ac:dyDescent="0.25">
      <c r="A39">
        <v>90</v>
      </c>
      <c r="B39" s="15" t="s">
        <v>16</v>
      </c>
      <c r="C39" s="28" t="s">
        <v>27</v>
      </c>
      <c r="D39" s="16"/>
      <c r="E39" s="55">
        <f>SUM(D$28:D38)/$D$43</f>
        <v>1</v>
      </c>
      <c r="F39" s="7"/>
    </row>
    <row r="40" spans="1:14" x14ac:dyDescent="0.25">
      <c r="A40">
        <v>128</v>
      </c>
      <c r="B40" s="15" t="s">
        <v>17</v>
      </c>
      <c r="C40" s="28" t="s">
        <v>50</v>
      </c>
      <c r="D40" s="16"/>
      <c r="E40" s="55">
        <f>SUM(D$28:D39)/$D$43</f>
        <v>1</v>
      </c>
      <c r="F40" s="7"/>
    </row>
    <row r="41" spans="1:14" x14ac:dyDescent="0.25">
      <c r="A41">
        <v>180</v>
      </c>
      <c r="B41" s="15" t="s">
        <v>18</v>
      </c>
      <c r="C41" s="29" t="s">
        <v>51</v>
      </c>
      <c r="D41" s="16"/>
      <c r="E41" s="55">
        <f>SUM(D$28:D40)/$D$43</f>
        <v>1</v>
      </c>
      <c r="F41" s="8"/>
      <c r="G41" s="11"/>
      <c r="H41" s="11"/>
      <c r="I41" s="11"/>
      <c r="J41" s="11"/>
      <c r="K41" s="11"/>
      <c r="L41" s="11"/>
      <c r="M41" s="11"/>
      <c r="N41" s="11"/>
    </row>
    <row r="42" spans="1:14" ht="15.75" thickBot="1" x14ac:dyDescent="0.3">
      <c r="A42">
        <v>256</v>
      </c>
      <c r="B42" s="17" t="s">
        <v>52</v>
      </c>
      <c r="C42" s="30" t="s">
        <v>42</v>
      </c>
      <c r="D42" s="18"/>
      <c r="E42" s="56">
        <f>SUM(D$28:D41)/$D$43</f>
        <v>1</v>
      </c>
      <c r="F42" s="8"/>
      <c r="G42" s="11"/>
      <c r="H42" s="11"/>
      <c r="I42" s="11"/>
      <c r="J42" s="11"/>
      <c r="K42" s="11"/>
      <c r="L42" s="11"/>
      <c r="M42" s="11"/>
      <c r="N42" s="11"/>
    </row>
    <row r="43" spans="1:14" x14ac:dyDescent="0.25">
      <c r="B43" s="13"/>
      <c r="C43" s="43" t="s">
        <v>19</v>
      </c>
      <c r="D43" s="42">
        <f>SUM(D28:D42)</f>
        <v>98</v>
      </c>
      <c r="E43" s="13"/>
    </row>
    <row r="44" spans="1:14" ht="11.45" customHeight="1" x14ac:dyDescent="0.25">
      <c r="B44" s="13"/>
      <c r="C44" s="26"/>
      <c r="D44" s="26"/>
      <c r="E44" s="13"/>
    </row>
    <row r="45" spans="1:14" x14ac:dyDescent="0.25">
      <c r="B45" s="25"/>
      <c r="C45" s="25"/>
      <c r="D45" s="25"/>
      <c r="E45" s="24"/>
      <c r="F45" s="24"/>
      <c r="G45" s="24"/>
      <c r="H45" s="24"/>
      <c r="I45" s="24"/>
      <c r="J45" s="24"/>
      <c r="K45" s="24"/>
      <c r="L45" s="24"/>
      <c r="M45" s="24"/>
      <c r="N45" s="24"/>
    </row>
  </sheetData>
  <mergeCells count="1">
    <mergeCell ref="B9:D19"/>
  </mergeCells>
  <pageMargins left="0.9" right="0.5" top="1" bottom="0.9" header="0.6" footer="0.4"/>
  <pageSetup scale="72" orientation="landscape" r:id="rId1"/>
  <headerFooter>
    <oddHeader xml:space="preserve">&amp;L&amp;"Arial,Italic"&amp;10Dry Creek  - SCWA&amp;"Sylfaen,Italic"
&amp;C&amp;"Arial,Italic"&amp;10Tab:  &amp;A&amp;R&amp;"Arial,Italic"&amp;10&amp;D   &amp;T&amp;"Sylfaen,Italic"
</oddHeader>
    <oddFooter>&amp;L&amp;"Arial,Italic"&amp;8
&amp;Z&amp;F&amp;10
Inter-Fluve, Inc.&amp;R&amp;"Sylfaen,Italic"&amp;10
&amp;"Arial,Italic"&amp;P/&amp;N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08EE8-3EA8-4B94-9014-DA563669CD4A}">
  <sheetPr codeName="Sheet20">
    <tabColor rgb="FFFF0000"/>
    <pageSetUpPr fitToPage="1"/>
  </sheetPr>
  <dimension ref="A1:AD45"/>
  <sheetViews>
    <sheetView view="pageBreakPreview" zoomScale="85" zoomScaleNormal="85" zoomScaleSheetLayoutView="85" zoomScalePageLayoutView="70" workbookViewId="0">
      <selection activeCell="S40" sqref="S40"/>
    </sheetView>
  </sheetViews>
  <sheetFormatPr defaultColWidth="9.140625" defaultRowHeight="15" x14ac:dyDescent="0.25"/>
  <cols>
    <col min="2" max="2" width="22.7109375" style="2" customWidth="1"/>
    <col min="3" max="3" width="17" style="2" customWidth="1"/>
    <col min="4" max="4" width="15" style="2" customWidth="1"/>
    <col min="5" max="5" width="17.85546875" customWidth="1"/>
    <col min="7" max="7" width="16.7109375" customWidth="1"/>
    <col min="14" max="14" width="14.7109375" customWidth="1"/>
  </cols>
  <sheetData>
    <row r="1" spans="2:30" ht="18" x14ac:dyDescent="0.25">
      <c r="B1" s="19" t="s">
        <v>0</v>
      </c>
      <c r="C1" s="20"/>
      <c r="D1" s="20"/>
      <c r="E1" s="21"/>
      <c r="F1" s="22"/>
      <c r="G1" s="23"/>
      <c r="H1" s="24"/>
      <c r="I1" s="24"/>
      <c r="J1" s="24"/>
      <c r="K1" s="24"/>
      <c r="L1" s="24"/>
      <c r="M1" s="24"/>
      <c r="N1" s="24"/>
    </row>
    <row r="2" spans="2:30" x14ac:dyDescent="0.25">
      <c r="B2" s="45" t="s">
        <v>55</v>
      </c>
      <c r="C2" s="3" t="s">
        <v>1</v>
      </c>
      <c r="D2" s="96"/>
      <c r="E2" s="97"/>
      <c r="F2" s="4"/>
      <c r="G2" s="59">
        <v>43391</v>
      </c>
      <c r="H2" s="3" t="s">
        <v>2</v>
      </c>
      <c r="J2" s="44"/>
      <c r="L2" s="9" t="s">
        <v>179</v>
      </c>
      <c r="M2" s="9"/>
      <c r="N2" s="3" t="s">
        <v>3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x14ac:dyDescent="0.25">
      <c r="B3" s="5" t="s">
        <v>54</v>
      </c>
      <c r="C3" s="3" t="s">
        <v>5</v>
      </c>
      <c r="D3" s="6"/>
      <c r="E3" s="7"/>
      <c r="F3" s="8"/>
      <c r="G3" s="3"/>
      <c r="H3" s="3" t="s">
        <v>4</v>
      </c>
    </row>
    <row r="4" spans="2:30" x14ac:dyDescent="0.25">
      <c r="B4" s="10" t="s">
        <v>73</v>
      </c>
      <c r="C4" s="3" t="s">
        <v>45</v>
      </c>
      <c r="D4" s="6"/>
      <c r="E4" s="7"/>
      <c r="F4" s="8"/>
      <c r="G4" s="3">
        <v>45.827759</v>
      </c>
      <c r="H4" s="3" t="s">
        <v>32</v>
      </c>
    </row>
    <row r="5" spans="2:30" x14ac:dyDescent="0.25">
      <c r="B5" s="10" t="s">
        <v>64</v>
      </c>
      <c r="C5" s="3" t="s">
        <v>44</v>
      </c>
      <c r="D5" s="6"/>
      <c r="E5" s="7"/>
      <c r="F5" s="8"/>
      <c r="G5" s="3">
        <v>-122.633011</v>
      </c>
      <c r="H5" s="3" t="s">
        <v>33</v>
      </c>
      <c r="K5" s="3"/>
    </row>
    <row r="6" spans="2:30" x14ac:dyDescent="0.25">
      <c r="B6" s="10" t="s">
        <v>74</v>
      </c>
      <c r="C6" s="3" t="s">
        <v>75</v>
      </c>
      <c r="D6" s="6"/>
      <c r="E6" s="7"/>
      <c r="F6" s="8"/>
      <c r="G6" s="3"/>
      <c r="H6" s="3" t="s">
        <v>7</v>
      </c>
      <c r="K6" s="3"/>
    </row>
    <row r="7" spans="2:30" ht="7.9" customHeight="1" x14ac:dyDescent="0.25">
      <c r="B7" s="6"/>
      <c r="C7" s="6"/>
      <c r="D7" s="6"/>
      <c r="E7" s="7"/>
      <c r="F7" s="7"/>
      <c r="G7" s="11"/>
      <c r="K7" s="3"/>
    </row>
    <row r="8" spans="2:30" x14ac:dyDescent="0.25">
      <c r="B8" s="34" t="s">
        <v>34</v>
      </c>
      <c r="C8" s="35"/>
      <c r="D8" s="35"/>
      <c r="E8" s="36"/>
      <c r="F8" s="31"/>
      <c r="G8" s="32"/>
      <c r="H8" s="33"/>
      <c r="I8" s="33"/>
      <c r="J8" s="33"/>
      <c r="K8" s="33"/>
      <c r="L8" s="33"/>
      <c r="M8" s="33"/>
      <c r="N8" s="33"/>
    </row>
    <row r="9" spans="2:30" ht="14.45" customHeight="1" x14ac:dyDescent="0.25">
      <c r="B9" s="103"/>
      <c r="C9" s="103"/>
      <c r="D9" s="103"/>
      <c r="E9" s="39" t="s">
        <v>31</v>
      </c>
      <c r="F9" s="41"/>
      <c r="G9" s="60" t="s">
        <v>114</v>
      </c>
      <c r="H9" s="40"/>
      <c r="J9" s="39" t="s">
        <v>31</v>
      </c>
      <c r="K9" s="40"/>
      <c r="L9" s="60" t="s">
        <v>115</v>
      </c>
      <c r="M9" s="40"/>
      <c r="N9" s="40"/>
    </row>
    <row r="10" spans="2:30" ht="14.45" customHeight="1" x14ac:dyDescent="0.25">
      <c r="B10" s="103"/>
      <c r="C10" s="103"/>
      <c r="D10" s="103"/>
      <c r="E10" s="8"/>
      <c r="F10" s="7"/>
      <c r="G10" s="11"/>
    </row>
    <row r="11" spans="2:30" x14ac:dyDescent="0.25">
      <c r="B11" s="103"/>
      <c r="C11" s="103"/>
      <c r="D11" s="103"/>
      <c r="E11" s="8"/>
      <c r="G11" s="11"/>
    </row>
    <row r="12" spans="2:30" x14ac:dyDescent="0.25">
      <c r="B12" s="103"/>
      <c r="C12" s="103"/>
      <c r="D12" s="103"/>
      <c r="E12" s="37"/>
      <c r="F12" s="7"/>
      <c r="G12" s="11"/>
    </row>
    <row r="13" spans="2:30" x14ac:dyDescent="0.25">
      <c r="B13" s="103"/>
      <c r="C13" s="103"/>
      <c r="D13" s="103"/>
      <c r="E13" s="37"/>
      <c r="F13" s="7"/>
      <c r="G13" s="11"/>
    </row>
    <row r="14" spans="2:30" x14ac:dyDescent="0.25">
      <c r="B14" s="103"/>
      <c r="C14" s="103"/>
      <c r="D14" s="103"/>
      <c r="E14" s="37"/>
      <c r="F14" s="7"/>
      <c r="G14" s="11"/>
    </row>
    <row r="15" spans="2:30" x14ac:dyDescent="0.25">
      <c r="B15" s="103"/>
      <c r="C15" s="103"/>
      <c r="D15" s="103"/>
      <c r="E15" s="37"/>
      <c r="F15" s="7"/>
      <c r="G15" s="11"/>
    </row>
    <row r="16" spans="2:30" x14ac:dyDescent="0.25">
      <c r="B16" s="103"/>
      <c r="C16" s="103"/>
      <c r="D16" s="103"/>
      <c r="E16" s="37"/>
      <c r="F16" s="7"/>
      <c r="G16" s="11"/>
    </row>
    <row r="17" spans="1:14" x14ac:dyDescent="0.25">
      <c r="B17" s="103"/>
      <c r="C17" s="103"/>
      <c r="D17" s="103"/>
      <c r="E17" s="37"/>
      <c r="F17" s="7"/>
    </row>
    <row r="18" spans="1:14" x14ac:dyDescent="0.25">
      <c r="B18" s="103"/>
      <c r="C18" s="103"/>
      <c r="D18" s="103"/>
      <c r="E18" s="8"/>
      <c r="F18" s="7"/>
    </row>
    <row r="19" spans="1:14" x14ac:dyDescent="0.25">
      <c r="B19" s="103"/>
      <c r="C19" s="103"/>
      <c r="D19" s="103"/>
      <c r="E19" s="8"/>
      <c r="F19" s="7"/>
      <c r="G19" s="11"/>
    </row>
    <row r="20" spans="1:14" x14ac:dyDescent="0.25">
      <c r="B20" s="46"/>
      <c r="C20" s="46"/>
      <c r="D20" s="46"/>
      <c r="E20" s="37"/>
      <c r="F20" s="7"/>
      <c r="G20" s="11"/>
    </row>
    <row r="21" spans="1:14" x14ac:dyDescent="0.25">
      <c r="B21" s="48" t="s">
        <v>49</v>
      </c>
      <c r="C21" s="47"/>
      <c r="D21" s="47"/>
      <c r="E21" s="37"/>
      <c r="F21" s="7"/>
      <c r="G21" s="11"/>
    </row>
    <row r="22" spans="1:14" ht="18.75" x14ac:dyDescent="0.25">
      <c r="A22">
        <v>0.16</v>
      </c>
      <c r="B22" s="57" t="s">
        <v>37</v>
      </c>
      <c r="C22" s="84">
        <f>FORECAST(0.16,A35:A36,E35:E36)</f>
        <v>-70.05714285714275</v>
      </c>
      <c r="D22" s="86" t="s">
        <v>36</v>
      </c>
      <c r="E22" s="37"/>
      <c r="F22" s="7"/>
      <c r="G22" s="11"/>
    </row>
    <row r="23" spans="1:14" ht="18.75" x14ac:dyDescent="0.25">
      <c r="A23">
        <v>0.5</v>
      </c>
      <c r="B23" s="58" t="s">
        <v>38</v>
      </c>
      <c r="C23" s="84" t="e">
        <f>FORECAST(0.5,A37:A38,E37:E38)</f>
        <v>#DIV/0!</v>
      </c>
      <c r="D23" s="87" t="s">
        <v>36</v>
      </c>
      <c r="E23" s="37"/>
      <c r="F23" s="7"/>
      <c r="G23" s="11"/>
    </row>
    <row r="24" spans="1:14" ht="18.75" x14ac:dyDescent="0.25">
      <c r="A24">
        <v>0.84</v>
      </c>
      <c r="B24" s="58" t="s">
        <v>39</v>
      </c>
      <c r="C24" s="85">
        <f>FORECAST(0.84,A38:A39,E38:E39)</f>
        <v>-325.99999999999955</v>
      </c>
      <c r="D24" s="87" t="s">
        <v>36</v>
      </c>
      <c r="E24" s="37"/>
      <c r="F24" s="7"/>
      <c r="G24" s="11"/>
    </row>
    <row r="25" spans="1:14" x14ac:dyDescent="0.25">
      <c r="C25" s="53" t="s">
        <v>43</v>
      </c>
      <c r="D25" s="12"/>
      <c r="E25" s="38"/>
      <c r="F25" s="38"/>
      <c r="G25" s="38"/>
      <c r="H25" s="38"/>
      <c r="I25" s="38"/>
      <c r="J25" s="38"/>
      <c r="K25" s="38"/>
      <c r="L25" s="38"/>
      <c r="M25" s="38"/>
    </row>
    <row r="26" spans="1:14" x14ac:dyDescent="0.25">
      <c r="B26" s="34" t="s">
        <v>8</v>
      </c>
      <c r="C26" s="52"/>
      <c r="D26" s="52"/>
      <c r="E26" s="32"/>
      <c r="F26" s="36"/>
      <c r="G26" s="32"/>
      <c r="H26" s="32"/>
      <c r="I26" s="32"/>
      <c r="J26" s="32"/>
      <c r="K26" s="32"/>
      <c r="L26" s="32"/>
      <c r="M26" s="32"/>
      <c r="N26" s="32"/>
    </row>
    <row r="27" spans="1:14" x14ac:dyDescent="0.25">
      <c r="B27" s="49" t="s">
        <v>9</v>
      </c>
      <c r="C27" s="50" t="s">
        <v>46</v>
      </c>
      <c r="D27" s="50" t="s">
        <v>47</v>
      </c>
      <c r="E27" s="51" t="s">
        <v>35</v>
      </c>
      <c r="F27" s="7"/>
    </row>
    <row r="28" spans="1:14" x14ac:dyDescent="0.25">
      <c r="A28">
        <v>1</v>
      </c>
      <c r="B28" s="13" t="s">
        <v>10</v>
      </c>
      <c r="C28" s="27" t="s">
        <v>41</v>
      </c>
      <c r="D28" s="14">
        <v>15</v>
      </c>
      <c r="E28" s="54">
        <v>0</v>
      </c>
      <c r="F28" s="7"/>
    </row>
    <row r="29" spans="1:14" x14ac:dyDescent="0.25">
      <c r="A29">
        <v>2</v>
      </c>
      <c r="B29" s="15" t="s">
        <v>11</v>
      </c>
      <c r="C29" s="28" t="s">
        <v>40</v>
      </c>
      <c r="D29" s="16">
        <v>1</v>
      </c>
      <c r="E29" s="55">
        <f>SUM(D$28:D28)/$D$43</f>
        <v>0.15</v>
      </c>
      <c r="F29" s="7"/>
    </row>
    <row r="30" spans="1:14" x14ac:dyDescent="0.25">
      <c r="A30">
        <v>4</v>
      </c>
      <c r="B30" s="15" t="s">
        <v>12</v>
      </c>
      <c r="C30" s="28" t="s">
        <v>28</v>
      </c>
      <c r="D30" s="16">
        <v>8</v>
      </c>
      <c r="E30" s="55">
        <f>SUM(D$28:D29)/$D$43</f>
        <v>0.16</v>
      </c>
      <c r="F30" s="7"/>
    </row>
    <row r="31" spans="1:14" x14ac:dyDescent="0.25">
      <c r="A31">
        <v>5.6</v>
      </c>
      <c r="B31" s="15" t="s">
        <v>12</v>
      </c>
      <c r="C31" s="28" t="s">
        <v>29</v>
      </c>
      <c r="D31" s="16">
        <v>8</v>
      </c>
      <c r="E31" s="55">
        <f>SUM(D$28:D30)/$D$43</f>
        <v>0.24</v>
      </c>
      <c r="F31" s="7"/>
    </row>
    <row r="32" spans="1:14" x14ac:dyDescent="0.25">
      <c r="A32">
        <v>8</v>
      </c>
      <c r="B32" s="15" t="s">
        <v>13</v>
      </c>
      <c r="C32" s="28" t="s">
        <v>20</v>
      </c>
      <c r="D32" s="16">
        <v>17</v>
      </c>
      <c r="E32" s="55">
        <f>SUM(D$28:D31)/$D$43</f>
        <v>0.32</v>
      </c>
      <c r="F32" s="7"/>
    </row>
    <row r="33" spans="1:14" x14ac:dyDescent="0.25">
      <c r="A33">
        <v>11</v>
      </c>
      <c r="B33" s="15" t="s">
        <v>13</v>
      </c>
      <c r="C33" s="28" t="s">
        <v>21</v>
      </c>
      <c r="D33" s="16">
        <v>21</v>
      </c>
      <c r="E33" s="55">
        <f>SUM(D$28:D32)/$D$43</f>
        <v>0.49</v>
      </c>
      <c r="F33" s="7"/>
    </row>
    <row r="34" spans="1:14" x14ac:dyDescent="0.25">
      <c r="A34">
        <v>16</v>
      </c>
      <c r="B34" s="15" t="s">
        <v>14</v>
      </c>
      <c r="C34" s="28" t="s">
        <v>22</v>
      </c>
      <c r="D34" s="16">
        <v>15</v>
      </c>
      <c r="E34" s="55">
        <f>SUM(D$28:D33)/$D$43</f>
        <v>0.7</v>
      </c>
      <c r="F34" s="7"/>
    </row>
    <row r="35" spans="1:14" x14ac:dyDescent="0.25">
      <c r="A35">
        <v>22.6</v>
      </c>
      <c r="B35" s="15" t="s">
        <v>14</v>
      </c>
      <c r="C35" s="28" t="s">
        <v>23</v>
      </c>
      <c r="D35" s="16">
        <v>7</v>
      </c>
      <c r="E35" s="55">
        <f>SUM(D$28:D34)/$D$43</f>
        <v>0.85</v>
      </c>
      <c r="F35" s="7"/>
    </row>
    <row r="36" spans="1:14" x14ac:dyDescent="0.25">
      <c r="A36">
        <v>32</v>
      </c>
      <c r="B36" s="15" t="s">
        <v>15</v>
      </c>
      <c r="C36" s="28" t="s">
        <v>24</v>
      </c>
      <c r="D36" s="16">
        <v>7</v>
      </c>
      <c r="E36" s="55">
        <f>SUM(D$28:D35)/$D$43</f>
        <v>0.92</v>
      </c>
      <c r="F36" s="7"/>
    </row>
    <row r="37" spans="1:14" x14ac:dyDescent="0.25">
      <c r="A37">
        <v>45</v>
      </c>
      <c r="B37" s="15" t="s">
        <v>15</v>
      </c>
      <c r="C37" s="28" t="s">
        <v>25</v>
      </c>
      <c r="D37" s="16"/>
      <c r="E37" s="55">
        <f>SUM(D$28:D36)/$D$43</f>
        <v>0.99</v>
      </c>
      <c r="F37" s="7"/>
    </row>
    <row r="38" spans="1:14" x14ac:dyDescent="0.25">
      <c r="A38">
        <v>64</v>
      </c>
      <c r="B38" s="15" t="s">
        <v>16</v>
      </c>
      <c r="C38" s="28" t="s">
        <v>26</v>
      </c>
      <c r="D38" s="16">
        <v>1</v>
      </c>
      <c r="E38" s="55">
        <f>SUM(D$28:D37)/$D$43</f>
        <v>0.99</v>
      </c>
      <c r="F38" s="7"/>
    </row>
    <row r="39" spans="1:14" x14ac:dyDescent="0.25">
      <c r="A39">
        <v>90</v>
      </c>
      <c r="B39" s="15" t="s">
        <v>16</v>
      </c>
      <c r="C39" s="28" t="s">
        <v>27</v>
      </c>
      <c r="D39" s="16"/>
      <c r="E39" s="55">
        <f>SUM(D$28:D38)/$D$43</f>
        <v>1</v>
      </c>
      <c r="F39" s="7"/>
    </row>
    <row r="40" spans="1:14" x14ac:dyDescent="0.25">
      <c r="A40">
        <v>128</v>
      </c>
      <c r="B40" s="15" t="s">
        <v>17</v>
      </c>
      <c r="C40" s="28" t="s">
        <v>50</v>
      </c>
      <c r="D40" s="16"/>
      <c r="E40" s="55">
        <f>SUM(D$28:D39)/$D$43</f>
        <v>1</v>
      </c>
      <c r="F40" s="7"/>
    </row>
    <row r="41" spans="1:14" x14ac:dyDescent="0.25">
      <c r="A41">
        <v>180</v>
      </c>
      <c r="B41" s="15" t="s">
        <v>18</v>
      </c>
      <c r="C41" s="29" t="s">
        <v>51</v>
      </c>
      <c r="D41" s="16"/>
      <c r="E41" s="55">
        <f>SUM(D$28:D40)/$D$43</f>
        <v>1</v>
      </c>
      <c r="F41" s="8"/>
      <c r="G41" s="11"/>
      <c r="H41" s="11"/>
      <c r="I41" s="11"/>
      <c r="J41" s="11"/>
      <c r="K41" s="11"/>
      <c r="L41" s="11"/>
      <c r="M41" s="11"/>
      <c r="N41" s="11"/>
    </row>
    <row r="42" spans="1:14" ht="15.75" thickBot="1" x14ac:dyDescent="0.3">
      <c r="A42">
        <v>256</v>
      </c>
      <c r="B42" s="17" t="s">
        <v>52</v>
      </c>
      <c r="C42" s="30" t="s">
        <v>42</v>
      </c>
      <c r="D42" s="18"/>
      <c r="E42" s="56">
        <f>SUM(D$28:D41)/$D$43</f>
        <v>1</v>
      </c>
      <c r="F42" s="8"/>
      <c r="G42" s="11"/>
      <c r="H42" s="11"/>
      <c r="I42" s="11"/>
      <c r="J42" s="11"/>
      <c r="K42" s="11"/>
      <c r="L42" s="11"/>
      <c r="M42" s="11"/>
      <c r="N42" s="11"/>
    </row>
    <row r="43" spans="1:14" x14ac:dyDescent="0.25">
      <c r="B43" s="13"/>
      <c r="C43" s="43" t="s">
        <v>19</v>
      </c>
      <c r="D43" s="42">
        <f>SUM(D28:D42)</f>
        <v>100</v>
      </c>
      <c r="E43" s="13"/>
    </row>
    <row r="44" spans="1:14" ht="11.45" customHeight="1" x14ac:dyDescent="0.25">
      <c r="B44" s="13"/>
      <c r="C44" s="26"/>
      <c r="D44" s="26"/>
      <c r="E44" s="13"/>
    </row>
    <row r="45" spans="1:14" x14ac:dyDescent="0.25">
      <c r="B45" s="25"/>
      <c r="C45" s="25"/>
      <c r="D45" s="25"/>
      <c r="E45" s="24"/>
      <c r="F45" s="24"/>
      <c r="G45" s="24"/>
      <c r="H45" s="24"/>
      <c r="I45" s="24"/>
      <c r="J45" s="24"/>
      <c r="K45" s="24"/>
      <c r="L45" s="24"/>
      <c r="M45" s="24"/>
      <c r="N45" s="24"/>
    </row>
  </sheetData>
  <mergeCells count="1">
    <mergeCell ref="B9:D19"/>
  </mergeCells>
  <hyperlinks>
    <hyperlink ref="G9" r:id="rId1" display="C:\Users\jepstein\AppData\Local\Temp\arc725D\ATTID_1_C8337CA0D24144A5881C1B54B5F084DF.jpg" xr:uid="{F6365671-75C8-4E25-A7B6-D06061C6F421}"/>
    <hyperlink ref="L9" r:id="rId2" display="C:\Users\jepstein\AppData\Local\Temp\arc725D\ID=4" xr:uid="{385B50DB-6DB5-4EFE-9F14-1EE17D620B66}"/>
  </hyperlinks>
  <pageMargins left="0.9" right="0.5" top="1" bottom="0.9" header="0.6" footer="0.4"/>
  <pageSetup scale="72" orientation="landscape" r:id="rId3"/>
  <headerFooter>
    <oddHeader xml:space="preserve">&amp;L&amp;"Arial,Italic"&amp;10Dry Creek  - SCWA&amp;"Sylfaen,Italic"
&amp;C&amp;"Arial,Italic"&amp;10Tab:  &amp;A&amp;R&amp;"Arial,Italic"&amp;10&amp;D   &amp;T&amp;"Sylfaen,Italic"
</oddHeader>
    <oddFooter>&amp;L&amp;"Arial,Italic"&amp;8
&amp;Z&amp;F&amp;10
Inter-Fluve, Inc.&amp;R&amp;"Sylfaen,Italic"&amp;10
&amp;"Arial,Italic"&amp;P/&amp;N</oddFooter>
  </headerFooter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62491-6D9C-411E-B3F7-D978CE233C28}">
  <sheetPr codeName="Sheet10">
    <pageSetUpPr fitToPage="1"/>
  </sheetPr>
  <dimension ref="A1:AD45"/>
  <sheetViews>
    <sheetView view="pageBreakPreview" zoomScale="85" zoomScaleNormal="85" zoomScaleSheetLayoutView="85" zoomScalePageLayoutView="70" workbookViewId="0">
      <selection activeCell="L52" sqref="L52:L53"/>
    </sheetView>
  </sheetViews>
  <sheetFormatPr defaultColWidth="9.140625" defaultRowHeight="15" x14ac:dyDescent="0.25"/>
  <cols>
    <col min="2" max="2" width="22.7109375" style="2" customWidth="1"/>
    <col min="3" max="3" width="17" style="2" customWidth="1"/>
    <col min="4" max="4" width="15" style="2" customWidth="1"/>
    <col min="5" max="5" width="17.85546875" customWidth="1"/>
    <col min="7" max="7" width="16.7109375" customWidth="1"/>
    <col min="14" max="14" width="14.7109375" customWidth="1"/>
  </cols>
  <sheetData>
    <row r="1" spans="2:30" ht="18" x14ac:dyDescent="0.25">
      <c r="B1" s="19" t="s">
        <v>0</v>
      </c>
      <c r="C1" s="20"/>
      <c r="D1" s="20"/>
      <c r="E1" s="21"/>
      <c r="F1" s="22"/>
      <c r="G1" s="23"/>
      <c r="H1" s="24"/>
      <c r="I1" s="24"/>
      <c r="J1" s="24"/>
      <c r="K1" s="24"/>
      <c r="L1" s="24"/>
      <c r="M1" s="24"/>
      <c r="N1" s="24"/>
    </row>
    <row r="2" spans="2:30" x14ac:dyDescent="0.25">
      <c r="B2" s="45" t="s">
        <v>55</v>
      </c>
      <c r="C2" s="3" t="s">
        <v>1</v>
      </c>
      <c r="D2" s="96"/>
      <c r="E2" s="97"/>
      <c r="F2" s="4"/>
      <c r="G2" s="59">
        <v>43391</v>
      </c>
      <c r="H2" s="3" t="s">
        <v>2</v>
      </c>
      <c r="J2" s="44"/>
      <c r="L2" s="9" t="s">
        <v>179</v>
      </c>
      <c r="M2" s="9"/>
      <c r="N2" s="3" t="s">
        <v>3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x14ac:dyDescent="0.25">
      <c r="B3" s="5" t="s">
        <v>57</v>
      </c>
      <c r="C3" s="3" t="s">
        <v>5</v>
      </c>
      <c r="D3" s="6"/>
      <c r="E3" s="7"/>
      <c r="F3" s="8"/>
      <c r="G3" s="3"/>
      <c r="H3" s="3" t="s">
        <v>4</v>
      </c>
    </row>
    <row r="4" spans="2:30" x14ac:dyDescent="0.25">
      <c r="B4" s="10" t="s">
        <v>111</v>
      </c>
      <c r="C4" s="3" t="s">
        <v>45</v>
      </c>
      <c r="D4" s="6"/>
      <c r="E4" s="7"/>
      <c r="F4" s="8"/>
      <c r="G4" s="3">
        <v>45.819065000000002</v>
      </c>
      <c r="H4" s="3" t="s">
        <v>32</v>
      </c>
    </row>
    <row r="5" spans="2:30" x14ac:dyDescent="0.25">
      <c r="B5" s="10" t="s">
        <v>58</v>
      </c>
      <c r="C5" s="3" t="s">
        <v>44</v>
      </c>
      <c r="D5" s="6"/>
      <c r="E5" s="7"/>
      <c r="F5" s="8"/>
      <c r="G5" s="3">
        <v>-122.626668</v>
      </c>
      <c r="H5" s="3" t="s">
        <v>33</v>
      </c>
      <c r="K5" s="3"/>
    </row>
    <row r="6" spans="2:30" x14ac:dyDescent="0.25">
      <c r="B6" s="10" t="s">
        <v>85</v>
      </c>
      <c r="C6" s="3" t="s">
        <v>75</v>
      </c>
      <c r="D6" s="6"/>
      <c r="E6" s="7"/>
      <c r="F6" s="8"/>
      <c r="G6" s="3"/>
      <c r="H6" s="3" t="s">
        <v>7</v>
      </c>
      <c r="K6" s="3"/>
    </row>
    <row r="7" spans="2:30" ht="7.9" customHeight="1" x14ac:dyDescent="0.25">
      <c r="B7" s="6"/>
      <c r="C7" s="6"/>
      <c r="D7" s="6"/>
      <c r="E7" s="7"/>
      <c r="F7" s="7"/>
      <c r="G7" s="11"/>
      <c r="K7" s="3"/>
    </row>
    <row r="8" spans="2:30" x14ac:dyDescent="0.25">
      <c r="B8" s="34" t="s">
        <v>34</v>
      </c>
      <c r="C8" s="35"/>
      <c r="D8" s="35"/>
      <c r="E8" s="36"/>
      <c r="F8" s="31"/>
      <c r="G8" s="32"/>
      <c r="H8" s="33"/>
      <c r="I8" s="33"/>
      <c r="J8" s="33"/>
      <c r="K8" s="33"/>
      <c r="L8" s="33"/>
      <c r="M8" s="33"/>
      <c r="N8" s="33"/>
    </row>
    <row r="9" spans="2:30" ht="14.45" customHeight="1" x14ac:dyDescent="0.25">
      <c r="B9" s="103" t="s">
        <v>108</v>
      </c>
      <c r="C9" s="103"/>
      <c r="D9" s="103"/>
      <c r="E9" s="39" t="s">
        <v>31</v>
      </c>
      <c r="F9" s="40" t="s">
        <v>106</v>
      </c>
      <c r="H9" s="40"/>
      <c r="J9" s="39" t="s">
        <v>31</v>
      </c>
      <c r="K9" s="40" t="s">
        <v>107</v>
      </c>
      <c r="M9" s="40"/>
      <c r="N9" s="40"/>
    </row>
    <row r="10" spans="2:30" ht="14.45" customHeight="1" x14ac:dyDescent="0.25">
      <c r="B10" s="103"/>
      <c r="C10" s="103"/>
      <c r="D10" s="103"/>
      <c r="E10" s="8"/>
      <c r="F10" s="7"/>
      <c r="G10" s="11"/>
    </row>
    <row r="11" spans="2:30" x14ac:dyDescent="0.25">
      <c r="B11" s="103"/>
      <c r="C11" s="103"/>
      <c r="D11" s="103"/>
      <c r="E11" s="8"/>
      <c r="F11" s="7"/>
      <c r="G11" s="11"/>
    </row>
    <row r="12" spans="2:30" x14ac:dyDescent="0.25">
      <c r="B12" s="103"/>
      <c r="C12" s="103"/>
      <c r="D12" s="103"/>
      <c r="E12" s="37"/>
      <c r="F12" s="7"/>
      <c r="G12" s="11">
        <f>G6</f>
        <v>0</v>
      </c>
    </row>
    <row r="13" spans="2:30" x14ac:dyDescent="0.25">
      <c r="B13" s="103"/>
      <c r="C13" s="103"/>
      <c r="D13" s="103"/>
      <c r="E13" s="37"/>
      <c r="F13" s="7"/>
      <c r="G13" s="11"/>
    </row>
    <row r="14" spans="2:30" x14ac:dyDescent="0.25">
      <c r="B14" s="103"/>
      <c r="C14" s="103"/>
      <c r="D14" s="103"/>
      <c r="E14" s="37"/>
      <c r="F14" s="7"/>
      <c r="G14" s="11"/>
    </row>
    <row r="15" spans="2:30" x14ac:dyDescent="0.25">
      <c r="B15" s="103"/>
      <c r="C15" s="103"/>
      <c r="D15" s="103"/>
      <c r="E15" s="37"/>
      <c r="F15" s="7"/>
      <c r="G15" s="11"/>
    </row>
    <row r="16" spans="2:30" x14ac:dyDescent="0.25">
      <c r="B16" s="103"/>
      <c r="C16" s="103"/>
      <c r="D16" s="103"/>
      <c r="E16" s="37"/>
      <c r="F16" s="7"/>
      <c r="G16" s="11"/>
    </row>
    <row r="17" spans="1:14" x14ac:dyDescent="0.25">
      <c r="B17" s="103"/>
      <c r="C17" s="103"/>
      <c r="D17" s="103"/>
      <c r="E17" s="37"/>
      <c r="F17" s="7"/>
    </row>
    <row r="18" spans="1:14" x14ac:dyDescent="0.25">
      <c r="B18" s="103"/>
      <c r="C18" s="103"/>
      <c r="D18" s="103"/>
      <c r="E18" s="8"/>
      <c r="F18" s="7"/>
    </row>
    <row r="19" spans="1:14" x14ac:dyDescent="0.25">
      <c r="B19" s="103"/>
      <c r="C19" s="103"/>
      <c r="D19" s="103"/>
      <c r="E19" s="8"/>
      <c r="F19" s="7"/>
      <c r="G19" s="11"/>
    </row>
    <row r="20" spans="1:14" x14ac:dyDescent="0.25">
      <c r="B20" s="46"/>
      <c r="C20" s="46"/>
      <c r="D20" s="46"/>
      <c r="E20" s="37"/>
      <c r="F20" s="7"/>
      <c r="G20" s="11"/>
    </row>
    <row r="21" spans="1:14" x14ac:dyDescent="0.25">
      <c r="B21" s="48" t="s">
        <v>49</v>
      </c>
      <c r="C21" s="47"/>
      <c r="D21" s="47"/>
      <c r="E21" s="37"/>
      <c r="F21" s="7"/>
      <c r="G21" s="11"/>
    </row>
    <row r="22" spans="1:14" ht="18.75" x14ac:dyDescent="0.25">
      <c r="A22">
        <v>0.16</v>
      </c>
      <c r="B22" s="57" t="s">
        <v>37</v>
      </c>
      <c r="C22" s="84">
        <f>FORECAST(0.16,A31:A32,E31:E32)</f>
        <v>7.6880000000000006</v>
      </c>
      <c r="D22" s="86" t="s">
        <v>36</v>
      </c>
      <c r="E22" s="37"/>
      <c r="F22" s="7"/>
      <c r="G22" s="11"/>
    </row>
    <row r="23" spans="1:14" ht="18.75" x14ac:dyDescent="0.25">
      <c r="A23">
        <v>0.5</v>
      </c>
      <c r="B23" s="58" t="s">
        <v>38</v>
      </c>
      <c r="C23" s="84">
        <f>FORECAST(0.5,A33:A34,E33:E34)</f>
        <v>14.125</v>
      </c>
      <c r="D23" s="87" t="s">
        <v>36</v>
      </c>
      <c r="E23" s="37"/>
      <c r="F23" s="7"/>
      <c r="G23" s="11"/>
    </row>
    <row r="24" spans="1:14" ht="18.75" x14ac:dyDescent="0.25">
      <c r="A24">
        <v>0.84</v>
      </c>
      <c r="B24" s="58" t="s">
        <v>39</v>
      </c>
      <c r="C24" s="85">
        <f>FORECAST(0.84,A35:A36,E35:E36)</f>
        <v>29.696999999999989</v>
      </c>
      <c r="D24" s="87" t="s">
        <v>36</v>
      </c>
      <c r="E24" s="37"/>
      <c r="F24" s="7"/>
      <c r="G24" s="11"/>
    </row>
    <row r="25" spans="1:14" x14ac:dyDescent="0.25">
      <c r="C25" s="53" t="s">
        <v>43</v>
      </c>
      <c r="D25" s="12"/>
      <c r="E25" s="38"/>
      <c r="F25" s="38"/>
      <c r="G25" s="38"/>
      <c r="H25" s="38"/>
      <c r="I25" s="38"/>
      <c r="J25" s="38"/>
      <c r="K25" s="38"/>
      <c r="L25" s="38"/>
      <c r="M25" s="38"/>
    </row>
    <row r="26" spans="1:14" x14ac:dyDescent="0.25">
      <c r="B26" s="34" t="s">
        <v>8</v>
      </c>
      <c r="C26" s="52"/>
      <c r="D26" s="52"/>
      <c r="E26" s="32"/>
      <c r="F26" s="36"/>
      <c r="G26" s="32"/>
      <c r="H26" s="32"/>
      <c r="I26" s="32"/>
      <c r="J26" s="32"/>
      <c r="K26" s="32"/>
      <c r="L26" s="32"/>
      <c r="M26" s="32"/>
      <c r="N26" s="32"/>
    </row>
    <row r="27" spans="1:14" x14ac:dyDescent="0.25">
      <c r="B27" s="49" t="s">
        <v>9</v>
      </c>
      <c r="C27" s="50" t="s">
        <v>46</v>
      </c>
      <c r="D27" s="50" t="s">
        <v>47</v>
      </c>
      <c r="E27" s="51" t="s">
        <v>35</v>
      </c>
      <c r="F27" s="7"/>
    </row>
    <row r="28" spans="1:14" x14ac:dyDescent="0.25">
      <c r="A28">
        <v>1</v>
      </c>
      <c r="B28" s="13" t="s">
        <v>10</v>
      </c>
      <c r="C28" s="27" t="s">
        <v>41</v>
      </c>
      <c r="D28" s="14"/>
      <c r="E28" s="54">
        <v>0</v>
      </c>
      <c r="F28" s="7"/>
    </row>
    <row r="29" spans="1:14" x14ac:dyDescent="0.25">
      <c r="A29">
        <v>2</v>
      </c>
      <c r="B29" s="15" t="s">
        <v>11</v>
      </c>
      <c r="C29" s="28" t="s">
        <v>40</v>
      </c>
      <c r="D29" s="16">
        <v>1</v>
      </c>
      <c r="E29" s="55">
        <f>SUM(D$28:D28)/$D$43</f>
        <v>0</v>
      </c>
      <c r="F29" s="7"/>
    </row>
    <row r="30" spans="1:14" x14ac:dyDescent="0.25">
      <c r="A30">
        <v>4</v>
      </c>
      <c r="B30" s="15" t="s">
        <v>12</v>
      </c>
      <c r="C30" s="28" t="s">
        <v>28</v>
      </c>
      <c r="D30" s="16">
        <v>5</v>
      </c>
      <c r="E30" s="55">
        <f>SUM(D$28:D29)/$D$43</f>
        <v>1.2345679012345678E-2</v>
      </c>
      <c r="F30" s="7"/>
    </row>
    <row r="31" spans="1:14" x14ac:dyDescent="0.25">
      <c r="A31">
        <v>5.6</v>
      </c>
      <c r="B31" s="15" t="s">
        <v>12</v>
      </c>
      <c r="C31" s="28" t="s">
        <v>29</v>
      </c>
      <c r="D31" s="16">
        <v>8</v>
      </c>
      <c r="E31" s="55">
        <f>SUM(D$28:D30)/$D$43</f>
        <v>7.407407407407407E-2</v>
      </c>
      <c r="F31" s="7"/>
    </row>
    <row r="32" spans="1:14" x14ac:dyDescent="0.25">
      <c r="A32">
        <v>8</v>
      </c>
      <c r="B32" s="15" t="s">
        <v>13</v>
      </c>
      <c r="C32" s="28" t="s">
        <v>20</v>
      </c>
      <c r="D32" s="16">
        <v>14</v>
      </c>
      <c r="E32" s="55">
        <f>SUM(D$28:D31)/$D$43</f>
        <v>0.1728395061728395</v>
      </c>
      <c r="F32" s="7"/>
    </row>
    <row r="33" spans="1:14" x14ac:dyDescent="0.25">
      <c r="A33">
        <v>11</v>
      </c>
      <c r="B33" s="15" t="s">
        <v>13</v>
      </c>
      <c r="C33" s="28" t="s">
        <v>21</v>
      </c>
      <c r="D33" s="16">
        <v>20</v>
      </c>
      <c r="E33" s="55">
        <f>SUM(D$28:D32)/$D$43</f>
        <v>0.34567901234567899</v>
      </c>
      <c r="F33" s="7"/>
    </row>
    <row r="34" spans="1:14" x14ac:dyDescent="0.25">
      <c r="A34">
        <v>16</v>
      </c>
      <c r="B34" s="15" t="s">
        <v>14</v>
      </c>
      <c r="C34" s="28" t="s">
        <v>22</v>
      </c>
      <c r="D34" s="16">
        <v>14</v>
      </c>
      <c r="E34" s="55">
        <f>SUM(D$28:D33)/$D$43</f>
        <v>0.59259259259259256</v>
      </c>
      <c r="F34" s="7"/>
    </row>
    <row r="35" spans="1:14" x14ac:dyDescent="0.25">
      <c r="A35">
        <v>22.6</v>
      </c>
      <c r="B35" s="15" t="s">
        <v>14</v>
      </c>
      <c r="C35" s="28" t="s">
        <v>23</v>
      </c>
      <c r="D35" s="16">
        <v>8</v>
      </c>
      <c r="E35" s="55">
        <f>SUM(D$28:D34)/$D$43</f>
        <v>0.76543209876543206</v>
      </c>
      <c r="F35" s="7"/>
    </row>
    <row r="36" spans="1:14" x14ac:dyDescent="0.25">
      <c r="A36">
        <v>32</v>
      </c>
      <c r="B36" s="15" t="s">
        <v>15</v>
      </c>
      <c r="C36" s="28" t="s">
        <v>24</v>
      </c>
      <c r="D36" s="16">
        <v>10</v>
      </c>
      <c r="E36" s="55">
        <f>SUM(D$28:D35)/$D$43</f>
        <v>0.86419753086419748</v>
      </c>
      <c r="F36" s="7"/>
    </row>
    <row r="37" spans="1:14" x14ac:dyDescent="0.25">
      <c r="A37">
        <v>45</v>
      </c>
      <c r="B37" s="15" t="s">
        <v>15</v>
      </c>
      <c r="C37" s="28" t="s">
        <v>25</v>
      </c>
      <c r="D37" s="16">
        <v>1</v>
      </c>
      <c r="E37" s="55">
        <f>SUM(D$28:D36)/$D$43</f>
        <v>0.98765432098765427</v>
      </c>
      <c r="F37" s="7"/>
    </row>
    <row r="38" spans="1:14" x14ac:dyDescent="0.25">
      <c r="A38">
        <v>64</v>
      </c>
      <c r="B38" s="15" t="s">
        <v>16</v>
      </c>
      <c r="C38" s="28" t="s">
        <v>26</v>
      </c>
      <c r="D38" s="16"/>
      <c r="E38" s="55">
        <f>SUM(D$28:D37)/$D$43</f>
        <v>1</v>
      </c>
      <c r="F38" s="7"/>
    </row>
    <row r="39" spans="1:14" x14ac:dyDescent="0.25">
      <c r="A39">
        <v>90</v>
      </c>
      <c r="B39" s="15" t="s">
        <v>16</v>
      </c>
      <c r="C39" s="28" t="s">
        <v>27</v>
      </c>
      <c r="D39" s="16"/>
      <c r="E39" s="55">
        <f>SUM(D$28:D38)/$D$43</f>
        <v>1</v>
      </c>
      <c r="F39" s="7"/>
    </row>
    <row r="40" spans="1:14" x14ac:dyDescent="0.25">
      <c r="A40">
        <v>128</v>
      </c>
      <c r="B40" s="15" t="s">
        <v>17</v>
      </c>
      <c r="C40" s="28" t="s">
        <v>50</v>
      </c>
      <c r="D40" s="16"/>
      <c r="E40" s="55">
        <f>SUM(D$28:D39)/$D$43</f>
        <v>1</v>
      </c>
      <c r="F40" s="7"/>
    </row>
    <row r="41" spans="1:14" x14ac:dyDescent="0.25">
      <c r="A41">
        <v>180</v>
      </c>
      <c r="B41" s="15" t="s">
        <v>18</v>
      </c>
      <c r="C41" s="29" t="s">
        <v>51</v>
      </c>
      <c r="D41" s="16"/>
      <c r="E41" s="55">
        <f>SUM(D$28:D40)/$D$43</f>
        <v>1</v>
      </c>
      <c r="F41" s="8"/>
      <c r="G41" s="11"/>
      <c r="H41" s="11"/>
      <c r="I41" s="11"/>
      <c r="J41" s="11"/>
      <c r="K41" s="11"/>
      <c r="L41" s="11"/>
      <c r="M41" s="11"/>
      <c r="N41" s="11"/>
    </row>
    <row r="42" spans="1:14" ht="15.75" thickBot="1" x14ac:dyDescent="0.3">
      <c r="A42">
        <v>256</v>
      </c>
      <c r="B42" s="17" t="s">
        <v>52</v>
      </c>
      <c r="C42" s="30" t="s">
        <v>42</v>
      </c>
      <c r="D42" s="18"/>
      <c r="E42" s="56">
        <f>SUM(D$28:D41)/$D$43</f>
        <v>1</v>
      </c>
      <c r="F42" s="8"/>
      <c r="G42" s="11"/>
      <c r="H42" s="11"/>
      <c r="I42" s="11"/>
      <c r="J42" s="11"/>
      <c r="K42" s="11"/>
      <c r="L42" s="11"/>
      <c r="M42" s="11"/>
      <c r="N42" s="11"/>
    </row>
    <row r="43" spans="1:14" x14ac:dyDescent="0.25">
      <c r="B43" s="13"/>
      <c r="C43" s="43" t="s">
        <v>19</v>
      </c>
      <c r="D43" s="42">
        <f>SUM(D28:D42)</f>
        <v>81</v>
      </c>
      <c r="E43" s="13"/>
    </row>
    <row r="44" spans="1:14" ht="11.45" customHeight="1" x14ac:dyDescent="0.25">
      <c r="B44" s="13"/>
      <c r="C44" s="26"/>
      <c r="D44" s="26"/>
      <c r="E44" s="13"/>
    </row>
    <row r="45" spans="1:14" x14ac:dyDescent="0.25">
      <c r="B45" s="25"/>
      <c r="C45" s="25"/>
      <c r="D45" s="25"/>
      <c r="E45" s="24"/>
      <c r="F45" s="24"/>
      <c r="G45" s="24"/>
      <c r="H45" s="24"/>
      <c r="I45" s="24"/>
      <c r="J45" s="24"/>
      <c r="K45" s="24"/>
      <c r="L45" s="24"/>
      <c r="M45" s="24"/>
      <c r="N45" s="24"/>
    </row>
  </sheetData>
  <mergeCells count="1">
    <mergeCell ref="B9:D19"/>
  </mergeCells>
  <pageMargins left="0.9" right="0.5" top="1" bottom="0.9" header="0.6" footer="0.4"/>
  <pageSetup scale="72" orientation="landscape" r:id="rId1"/>
  <headerFooter>
    <oddHeader xml:space="preserve">&amp;L&amp;"Arial,Italic"&amp;10Dry Creek  - SCWA&amp;"Sylfaen,Italic"
&amp;C&amp;"Arial,Italic"&amp;10Tab:  &amp;A&amp;R&amp;"Arial,Italic"&amp;10&amp;D   &amp;T&amp;"Sylfaen,Italic"
</oddHeader>
    <oddFooter>&amp;L&amp;"Arial,Italic"&amp;8
&amp;Z&amp;F&amp;10
Inter-Fluve, Inc.&amp;R&amp;"Sylfaen,Italic"&amp;10
&amp;"Arial,Italic"&amp;P/&amp;N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EFB46-A216-42C7-81BE-580F954C6936}">
  <sheetPr codeName="Sheet12">
    <pageSetUpPr fitToPage="1"/>
  </sheetPr>
  <dimension ref="A1:AD45"/>
  <sheetViews>
    <sheetView view="pageBreakPreview" zoomScale="85" zoomScaleNormal="85" zoomScaleSheetLayoutView="85" zoomScalePageLayoutView="70" workbookViewId="0">
      <selection activeCell="B9" sqref="B9:D19"/>
    </sheetView>
  </sheetViews>
  <sheetFormatPr defaultColWidth="9.140625" defaultRowHeight="15" x14ac:dyDescent="0.25"/>
  <cols>
    <col min="2" max="2" width="22.7109375" style="2" customWidth="1"/>
    <col min="3" max="3" width="17" style="2" customWidth="1"/>
    <col min="4" max="4" width="15" style="2" customWidth="1"/>
    <col min="5" max="5" width="17.85546875" customWidth="1"/>
    <col min="7" max="7" width="16.7109375" customWidth="1"/>
    <col min="14" max="14" width="14.7109375" customWidth="1"/>
  </cols>
  <sheetData>
    <row r="1" spans="2:30" ht="18" x14ac:dyDescent="0.25">
      <c r="B1" s="19" t="s">
        <v>0</v>
      </c>
      <c r="C1" s="20"/>
      <c r="D1" s="20"/>
      <c r="E1" s="21"/>
      <c r="F1" s="22"/>
      <c r="G1" s="23"/>
      <c r="H1" s="24"/>
      <c r="I1" s="24"/>
      <c r="J1" s="24"/>
      <c r="K1" s="24"/>
      <c r="L1" s="24"/>
      <c r="M1" s="24"/>
      <c r="N1" s="24"/>
    </row>
    <row r="2" spans="2:30" x14ac:dyDescent="0.25">
      <c r="B2" s="45" t="s">
        <v>55</v>
      </c>
      <c r="C2" s="3" t="s">
        <v>1</v>
      </c>
      <c r="D2" s="96"/>
      <c r="E2" s="97"/>
      <c r="F2" s="4"/>
      <c r="G2" s="59">
        <v>43391</v>
      </c>
      <c r="H2" s="3" t="s">
        <v>2</v>
      </c>
      <c r="J2" s="44"/>
      <c r="L2" s="9" t="s">
        <v>179</v>
      </c>
      <c r="M2" s="9"/>
      <c r="N2" s="3" t="s">
        <v>3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x14ac:dyDescent="0.25">
      <c r="B3" s="5" t="s">
        <v>60</v>
      </c>
      <c r="C3" s="3" t="s">
        <v>5</v>
      </c>
      <c r="D3" s="6"/>
      <c r="E3" s="7"/>
      <c r="F3" s="8"/>
      <c r="G3" s="3"/>
      <c r="H3" s="3" t="s">
        <v>4</v>
      </c>
    </row>
    <row r="4" spans="2:30" x14ac:dyDescent="0.25">
      <c r="B4" s="10"/>
      <c r="C4" s="3" t="s">
        <v>45</v>
      </c>
      <c r="D4" s="6"/>
      <c r="E4" s="7"/>
      <c r="F4" s="8"/>
      <c r="G4" s="3">
        <v>45.819693999999998</v>
      </c>
      <c r="H4" s="3" t="s">
        <v>32</v>
      </c>
    </row>
    <row r="5" spans="2:30" x14ac:dyDescent="0.25">
      <c r="B5" s="10" t="s">
        <v>58</v>
      </c>
      <c r="C5" s="3" t="s">
        <v>44</v>
      </c>
      <c r="D5" s="6"/>
      <c r="E5" s="7"/>
      <c r="F5" s="8"/>
      <c r="G5" s="3">
        <v>-122.62536799999999</v>
      </c>
      <c r="H5" s="3" t="s">
        <v>33</v>
      </c>
      <c r="K5" s="3"/>
    </row>
    <row r="6" spans="2:30" x14ac:dyDescent="0.25">
      <c r="B6" s="10" t="s">
        <v>85</v>
      </c>
      <c r="C6" s="3" t="s">
        <v>75</v>
      </c>
      <c r="D6" s="6"/>
      <c r="E6" s="7"/>
      <c r="F6" s="8"/>
      <c r="G6" s="3"/>
      <c r="H6" s="3" t="s">
        <v>7</v>
      </c>
      <c r="K6" s="3"/>
    </row>
    <row r="7" spans="2:30" ht="7.9" customHeight="1" x14ac:dyDescent="0.25">
      <c r="B7" s="6"/>
      <c r="C7" s="6"/>
      <c r="D7" s="6"/>
      <c r="E7" s="7"/>
      <c r="F7" s="7"/>
      <c r="G7" s="11"/>
      <c r="K7" s="3"/>
    </row>
    <row r="8" spans="2:30" x14ac:dyDescent="0.25">
      <c r="B8" s="34" t="s">
        <v>34</v>
      </c>
      <c r="C8" s="35"/>
      <c r="D8" s="35"/>
      <c r="E8" s="36"/>
      <c r="F8" s="31"/>
      <c r="G8" s="32"/>
      <c r="H8" s="33"/>
      <c r="I8" s="33"/>
      <c r="J8" s="33"/>
      <c r="K8" s="33"/>
      <c r="L8" s="33"/>
      <c r="M8" s="33"/>
      <c r="N8" s="33"/>
    </row>
    <row r="9" spans="2:30" ht="14.45" customHeight="1" x14ac:dyDescent="0.25">
      <c r="B9" s="103" t="s">
        <v>86</v>
      </c>
      <c r="C9" s="103"/>
      <c r="D9" s="103"/>
      <c r="E9" s="39" t="s">
        <v>31</v>
      </c>
      <c r="F9" s="41"/>
      <c r="G9" s="40" t="s">
        <v>88</v>
      </c>
      <c r="H9" s="40"/>
      <c r="J9" s="39" t="s">
        <v>31</v>
      </c>
      <c r="K9" s="40"/>
      <c r="L9" s="40" t="s">
        <v>87</v>
      </c>
      <c r="M9" s="40"/>
      <c r="N9" s="40"/>
    </row>
    <row r="10" spans="2:30" ht="14.45" customHeight="1" x14ac:dyDescent="0.25">
      <c r="B10" s="103"/>
      <c r="C10" s="103"/>
      <c r="D10" s="103"/>
      <c r="E10" s="8"/>
      <c r="F10" s="7"/>
      <c r="G10" s="11"/>
    </row>
    <row r="11" spans="2:30" x14ac:dyDescent="0.25">
      <c r="B11" s="103"/>
      <c r="C11" s="103"/>
      <c r="D11" s="103"/>
      <c r="E11" s="8"/>
      <c r="F11" s="7"/>
      <c r="G11" s="11"/>
    </row>
    <row r="12" spans="2:30" x14ac:dyDescent="0.25">
      <c r="B12" s="103"/>
      <c r="C12" s="103"/>
      <c r="D12" s="103"/>
      <c r="E12" s="37"/>
      <c r="F12" s="7"/>
      <c r="G12" s="11"/>
    </row>
    <row r="13" spans="2:30" x14ac:dyDescent="0.25">
      <c r="B13" s="103"/>
      <c r="C13" s="103"/>
      <c r="D13" s="103"/>
      <c r="E13" s="37"/>
      <c r="F13" s="7"/>
      <c r="G13" s="11"/>
    </row>
    <row r="14" spans="2:30" x14ac:dyDescent="0.25">
      <c r="B14" s="103"/>
      <c r="C14" s="103"/>
      <c r="D14" s="103"/>
      <c r="E14" s="37"/>
      <c r="F14" s="7"/>
      <c r="G14" s="11"/>
    </row>
    <row r="15" spans="2:30" x14ac:dyDescent="0.25">
      <c r="B15" s="103"/>
      <c r="C15" s="103"/>
      <c r="D15" s="103"/>
      <c r="E15" s="37"/>
      <c r="F15" s="7"/>
      <c r="G15" s="11"/>
    </row>
    <row r="16" spans="2:30" x14ac:dyDescent="0.25">
      <c r="B16" s="103"/>
      <c r="C16" s="103"/>
      <c r="D16" s="103"/>
      <c r="E16" s="37"/>
      <c r="F16" s="7"/>
      <c r="G16" s="11"/>
    </row>
    <row r="17" spans="1:14" x14ac:dyDescent="0.25">
      <c r="B17" s="103"/>
      <c r="C17" s="103"/>
      <c r="D17" s="103"/>
      <c r="E17" s="37"/>
    </row>
    <row r="18" spans="1:14" x14ac:dyDescent="0.25">
      <c r="B18" s="103"/>
      <c r="C18" s="103"/>
      <c r="D18" s="103"/>
      <c r="E18" s="8"/>
      <c r="F18" s="7"/>
    </row>
    <row r="19" spans="1:14" x14ac:dyDescent="0.25">
      <c r="B19" s="103"/>
      <c r="C19" s="103"/>
      <c r="D19" s="103"/>
      <c r="E19" s="8"/>
      <c r="F19" s="7"/>
      <c r="G19" s="11"/>
    </row>
    <row r="20" spans="1:14" x14ac:dyDescent="0.25">
      <c r="B20" s="46"/>
      <c r="C20" s="46"/>
      <c r="D20" s="46"/>
      <c r="E20" s="37"/>
      <c r="F20" s="7"/>
      <c r="G20" s="11"/>
    </row>
    <row r="21" spans="1:14" x14ac:dyDescent="0.25">
      <c r="B21" s="48" t="s">
        <v>49</v>
      </c>
      <c r="C21" s="47"/>
      <c r="D21" s="47"/>
      <c r="E21" s="37"/>
      <c r="F21" s="7"/>
      <c r="G21" s="11"/>
    </row>
    <row r="22" spans="1:14" ht="18.75" x14ac:dyDescent="0.25">
      <c r="A22">
        <v>0.16</v>
      </c>
      <c r="B22" s="57" t="s">
        <v>37</v>
      </c>
      <c r="C22" s="84">
        <f>FORECAST(0.16,A28:A30,E28:E30)</f>
        <v>2.7777777777777781</v>
      </c>
      <c r="D22" s="86" t="s">
        <v>36</v>
      </c>
      <c r="E22" s="37"/>
      <c r="F22" s="7"/>
      <c r="G22" s="11"/>
    </row>
    <row r="23" spans="1:14" ht="18.75" x14ac:dyDescent="0.25">
      <c r="A23">
        <v>0.5</v>
      </c>
      <c r="B23" s="58" t="s">
        <v>38</v>
      </c>
      <c r="C23" s="84">
        <f>FORECAST(0.5,A34:A35,E34:E35)</f>
        <v>16.880000000000003</v>
      </c>
      <c r="D23" s="87" t="s">
        <v>36</v>
      </c>
      <c r="E23" s="37"/>
      <c r="F23" s="7"/>
      <c r="G23" s="11"/>
    </row>
    <row r="24" spans="1:14" ht="18.75" x14ac:dyDescent="0.25">
      <c r="A24">
        <v>0.84</v>
      </c>
      <c r="B24" s="58" t="s">
        <v>39</v>
      </c>
      <c r="C24" s="85">
        <f>FORECAST(0.84,A36:A37,E36:E37)</f>
        <v>39.222222222222229</v>
      </c>
      <c r="D24" s="87" t="s">
        <v>36</v>
      </c>
      <c r="E24" s="37"/>
      <c r="F24" s="7"/>
      <c r="G24" s="11"/>
    </row>
    <row r="25" spans="1:14" x14ac:dyDescent="0.25">
      <c r="C25" s="53" t="s">
        <v>43</v>
      </c>
      <c r="D25" s="12"/>
      <c r="E25" s="38"/>
      <c r="F25" s="38"/>
      <c r="G25" s="38"/>
      <c r="H25" s="38"/>
      <c r="I25" s="38"/>
      <c r="J25" s="38"/>
      <c r="K25" s="38"/>
      <c r="L25" s="38"/>
      <c r="M25" s="38"/>
    </row>
    <row r="26" spans="1:14" x14ac:dyDescent="0.25">
      <c r="B26" s="34" t="s">
        <v>8</v>
      </c>
      <c r="C26" s="52"/>
      <c r="D26" s="52"/>
      <c r="E26" s="32"/>
      <c r="F26" s="36"/>
      <c r="G26" s="32"/>
      <c r="H26" s="32"/>
      <c r="I26" s="32"/>
      <c r="J26" s="32"/>
      <c r="K26" s="32"/>
      <c r="L26" s="32"/>
      <c r="M26" s="32"/>
      <c r="N26" s="32"/>
    </row>
    <row r="27" spans="1:14" x14ac:dyDescent="0.25">
      <c r="B27" s="49" t="s">
        <v>9</v>
      </c>
      <c r="C27" s="50" t="s">
        <v>46</v>
      </c>
      <c r="D27" s="50" t="s">
        <v>47</v>
      </c>
      <c r="E27" s="51" t="s">
        <v>35</v>
      </c>
      <c r="F27" s="7"/>
    </row>
    <row r="28" spans="1:14" x14ac:dyDescent="0.25">
      <c r="A28">
        <v>1</v>
      </c>
      <c r="B28" s="13" t="s">
        <v>10</v>
      </c>
      <c r="C28" s="27" t="s">
        <v>41</v>
      </c>
      <c r="D28" s="14">
        <v>18</v>
      </c>
      <c r="E28" s="54">
        <v>0</v>
      </c>
      <c r="F28" s="7"/>
    </row>
    <row r="29" spans="1:14" x14ac:dyDescent="0.25">
      <c r="A29">
        <v>2</v>
      </c>
      <c r="B29" s="15" t="s">
        <v>11</v>
      </c>
      <c r="C29" s="28" t="s">
        <v>40</v>
      </c>
      <c r="D29" s="16">
        <v>0</v>
      </c>
      <c r="E29" s="55">
        <f>SUM(D$28:D28)/$D$43</f>
        <v>0.18</v>
      </c>
      <c r="F29" s="7"/>
    </row>
    <row r="30" spans="1:14" x14ac:dyDescent="0.25">
      <c r="A30">
        <v>4</v>
      </c>
      <c r="B30" s="15" t="s">
        <v>12</v>
      </c>
      <c r="C30" s="28" t="s">
        <v>28</v>
      </c>
      <c r="D30" s="16">
        <v>2</v>
      </c>
      <c r="E30" s="55">
        <f>SUM(D$28:D29)/$D$43</f>
        <v>0.18</v>
      </c>
      <c r="F30" s="7"/>
    </row>
    <row r="31" spans="1:14" x14ac:dyDescent="0.25">
      <c r="A31">
        <v>5.6</v>
      </c>
      <c r="B31" s="15" t="s">
        <v>12</v>
      </c>
      <c r="C31" s="28" t="s">
        <v>29</v>
      </c>
      <c r="D31" s="16">
        <v>5</v>
      </c>
      <c r="E31" s="55">
        <f>SUM(D$28:D30)/$D$43</f>
        <v>0.2</v>
      </c>
      <c r="F31" s="7"/>
    </row>
    <row r="32" spans="1:14" x14ac:dyDescent="0.25">
      <c r="A32">
        <v>8</v>
      </c>
      <c r="B32" s="15" t="s">
        <v>13</v>
      </c>
      <c r="C32" s="28" t="s">
        <v>20</v>
      </c>
      <c r="D32" s="16">
        <v>6</v>
      </c>
      <c r="E32" s="55">
        <f>SUM(D$28:D31)/$D$43</f>
        <v>0.25</v>
      </c>
      <c r="F32" s="7"/>
    </row>
    <row r="33" spans="1:14" x14ac:dyDescent="0.25">
      <c r="A33">
        <v>11</v>
      </c>
      <c r="B33" s="15" t="s">
        <v>13</v>
      </c>
      <c r="C33" s="28" t="s">
        <v>21</v>
      </c>
      <c r="D33" s="16">
        <v>17</v>
      </c>
      <c r="E33" s="55">
        <f>SUM(D$28:D32)/$D$43</f>
        <v>0.31</v>
      </c>
      <c r="F33" s="7"/>
    </row>
    <row r="34" spans="1:14" x14ac:dyDescent="0.25">
      <c r="A34">
        <v>16</v>
      </c>
      <c r="B34" s="15" t="s">
        <v>14</v>
      </c>
      <c r="C34" s="28" t="s">
        <v>22</v>
      </c>
      <c r="D34" s="16">
        <v>15</v>
      </c>
      <c r="E34" s="55">
        <f>SUM(D$28:D33)/$D$43</f>
        <v>0.48</v>
      </c>
      <c r="F34" s="7"/>
    </row>
    <row r="35" spans="1:14" x14ac:dyDescent="0.25">
      <c r="A35">
        <v>22.6</v>
      </c>
      <c r="B35" s="15" t="s">
        <v>14</v>
      </c>
      <c r="C35" s="28" t="s">
        <v>23</v>
      </c>
      <c r="D35" s="16">
        <v>16</v>
      </c>
      <c r="E35" s="55">
        <f>SUM(D$28:D34)/$D$43</f>
        <v>0.63</v>
      </c>
      <c r="F35" s="7"/>
    </row>
    <row r="36" spans="1:14" x14ac:dyDescent="0.25">
      <c r="A36">
        <v>32</v>
      </c>
      <c r="B36" s="15" t="s">
        <v>15</v>
      </c>
      <c r="C36" s="28" t="s">
        <v>24</v>
      </c>
      <c r="D36" s="16">
        <v>9</v>
      </c>
      <c r="E36" s="55">
        <f>SUM(D$28:D35)/$D$43</f>
        <v>0.79</v>
      </c>
      <c r="F36" s="7"/>
    </row>
    <row r="37" spans="1:14" x14ac:dyDescent="0.25">
      <c r="A37">
        <v>45</v>
      </c>
      <c r="B37" s="15" t="s">
        <v>15</v>
      </c>
      <c r="C37" s="28" t="s">
        <v>25</v>
      </c>
      <c r="D37" s="16">
        <v>8</v>
      </c>
      <c r="E37" s="55">
        <f>SUM(D$28:D36)/$D$43</f>
        <v>0.88</v>
      </c>
      <c r="F37" s="7"/>
    </row>
    <row r="38" spans="1:14" x14ac:dyDescent="0.25">
      <c r="A38">
        <v>64</v>
      </c>
      <c r="B38" s="15" t="s">
        <v>16</v>
      </c>
      <c r="C38" s="28" t="s">
        <v>26</v>
      </c>
      <c r="D38" s="16">
        <v>4</v>
      </c>
      <c r="E38" s="55">
        <f>SUM(D$28:D37)/$D$43</f>
        <v>0.96</v>
      </c>
      <c r="F38" s="7"/>
    </row>
    <row r="39" spans="1:14" x14ac:dyDescent="0.25">
      <c r="A39">
        <v>90</v>
      </c>
      <c r="B39" s="15" t="s">
        <v>16</v>
      </c>
      <c r="C39" s="28" t="s">
        <v>27</v>
      </c>
      <c r="D39" s="16"/>
      <c r="E39" s="55">
        <f>SUM(D$28:D38)/$D$43</f>
        <v>1</v>
      </c>
      <c r="F39" s="7"/>
    </row>
    <row r="40" spans="1:14" x14ac:dyDescent="0.25">
      <c r="A40">
        <v>128</v>
      </c>
      <c r="B40" s="15" t="s">
        <v>17</v>
      </c>
      <c r="C40" s="28" t="s">
        <v>50</v>
      </c>
      <c r="D40" s="16"/>
      <c r="E40" s="55">
        <f>SUM(D$28:D39)/$D$43</f>
        <v>1</v>
      </c>
      <c r="F40" s="7"/>
    </row>
    <row r="41" spans="1:14" x14ac:dyDescent="0.25">
      <c r="A41">
        <v>180</v>
      </c>
      <c r="B41" s="15" t="s">
        <v>18</v>
      </c>
      <c r="C41" s="29" t="s">
        <v>51</v>
      </c>
      <c r="D41" s="16"/>
      <c r="E41" s="55">
        <f>SUM(D$28:D40)/$D$43</f>
        <v>1</v>
      </c>
      <c r="F41" s="8"/>
      <c r="G41" s="11"/>
      <c r="H41" s="11"/>
      <c r="I41" s="11"/>
      <c r="J41" s="11"/>
      <c r="K41" s="11"/>
      <c r="L41" s="11"/>
      <c r="M41" s="11"/>
      <c r="N41" s="11"/>
    </row>
    <row r="42" spans="1:14" ht="15.75" thickBot="1" x14ac:dyDescent="0.3">
      <c r="A42">
        <v>256</v>
      </c>
      <c r="B42" s="17" t="s">
        <v>52</v>
      </c>
      <c r="C42" s="30" t="s">
        <v>42</v>
      </c>
      <c r="D42" s="18"/>
      <c r="E42" s="56">
        <f>SUM(D$28:D41)/$D$43</f>
        <v>1</v>
      </c>
      <c r="F42" s="8"/>
      <c r="G42" s="11"/>
      <c r="H42" s="11"/>
      <c r="I42" s="11"/>
      <c r="J42" s="11"/>
      <c r="K42" s="11"/>
      <c r="L42" s="11"/>
      <c r="M42" s="11"/>
      <c r="N42" s="11"/>
    </row>
    <row r="43" spans="1:14" x14ac:dyDescent="0.25">
      <c r="B43" s="13"/>
      <c r="C43" s="43" t="s">
        <v>19</v>
      </c>
      <c r="D43" s="42">
        <f>SUM(D28:D42)</f>
        <v>100</v>
      </c>
      <c r="E43" s="13"/>
    </row>
    <row r="44" spans="1:14" ht="11.45" customHeight="1" x14ac:dyDescent="0.25">
      <c r="B44" s="13"/>
      <c r="C44" s="26"/>
      <c r="D44" s="26"/>
      <c r="E44" s="13"/>
    </row>
    <row r="45" spans="1:14" x14ac:dyDescent="0.25">
      <c r="B45" s="25"/>
      <c r="C45" s="25"/>
      <c r="D45" s="25"/>
      <c r="E45" s="24"/>
      <c r="F45" s="24"/>
      <c r="G45" s="24"/>
      <c r="H45" s="24"/>
      <c r="I45" s="24"/>
      <c r="J45" s="24"/>
      <c r="K45" s="24"/>
      <c r="L45" s="24"/>
      <c r="M45" s="24"/>
      <c r="N45" s="24"/>
    </row>
  </sheetData>
  <mergeCells count="1">
    <mergeCell ref="B9:D19"/>
  </mergeCells>
  <pageMargins left="0.9" right="0.5" top="1" bottom="0.9" header="0.6" footer="0.4"/>
  <pageSetup scale="72" orientation="landscape" r:id="rId1"/>
  <headerFooter>
    <oddHeader xml:space="preserve">&amp;L&amp;"Arial,Italic"&amp;10Dry Creek  - SCWA&amp;"Sylfaen,Italic"
&amp;C&amp;"Arial,Italic"&amp;10Tab:  &amp;A&amp;R&amp;"Arial,Italic"&amp;10&amp;D   &amp;T&amp;"Sylfaen,Italic"
</oddHeader>
    <oddFooter>&amp;L&amp;"Arial,Italic"&amp;8
&amp;Z&amp;F&amp;10
Inter-Fluve, Inc.&amp;R&amp;"Sylfaen,Italic"&amp;10
&amp;"Arial,Italic"&amp;P/&amp;N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1D661-A069-4EC1-97EC-92C082E9FF73}">
  <sheetPr codeName="Sheet7">
    <pageSetUpPr fitToPage="1"/>
  </sheetPr>
  <dimension ref="A1:AD45"/>
  <sheetViews>
    <sheetView view="pageBreakPreview" zoomScale="85" zoomScaleNormal="85" zoomScaleSheetLayoutView="85" zoomScalePageLayoutView="70" workbookViewId="0">
      <selection activeCell="B9" sqref="B9:D19"/>
    </sheetView>
  </sheetViews>
  <sheetFormatPr defaultColWidth="9.140625" defaultRowHeight="15" x14ac:dyDescent="0.25"/>
  <cols>
    <col min="2" max="2" width="22.7109375" style="2" customWidth="1"/>
    <col min="3" max="3" width="17" style="2" customWidth="1"/>
    <col min="4" max="4" width="15" style="2" customWidth="1"/>
    <col min="5" max="5" width="17.85546875" customWidth="1"/>
    <col min="7" max="7" width="16.7109375" customWidth="1"/>
    <col min="14" max="14" width="14.7109375" customWidth="1"/>
  </cols>
  <sheetData>
    <row r="1" spans="2:30" ht="18" x14ac:dyDescent="0.25">
      <c r="B1" s="19" t="s">
        <v>0</v>
      </c>
      <c r="C1" s="20"/>
      <c r="D1" s="20"/>
      <c r="E1" s="21"/>
      <c r="F1" s="22"/>
      <c r="G1" s="23"/>
      <c r="H1" s="24"/>
      <c r="I1" s="24"/>
      <c r="J1" s="24"/>
      <c r="K1" s="24"/>
      <c r="L1" s="24"/>
      <c r="M1" s="24"/>
      <c r="N1" s="24"/>
    </row>
    <row r="2" spans="2:30" x14ac:dyDescent="0.25">
      <c r="B2" s="45" t="s">
        <v>55</v>
      </c>
      <c r="C2" s="3" t="s">
        <v>1</v>
      </c>
      <c r="D2" s="96"/>
      <c r="E2" s="97"/>
      <c r="F2" s="4"/>
      <c r="G2" s="59">
        <v>43391</v>
      </c>
      <c r="H2" s="3" t="s">
        <v>2</v>
      </c>
      <c r="J2" s="44"/>
      <c r="L2" s="9" t="s">
        <v>179</v>
      </c>
      <c r="M2" s="9"/>
      <c r="N2" s="3" t="s">
        <v>3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x14ac:dyDescent="0.25">
      <c r="B3" s="5" t="s">
        <v>53</v>
      </c>
      <c r="C3" s="3" t="s">
        <v>5</v>
      </c>
      <c r="D3" s="6"/>
      <c r="E3" s="7"/>
      <c r="F3" s="8"/>
      <c r="G3" s="3"/>
      <c r="H3" s="3" t="s">
        <v>4</v>
      </c>
    </row>
    <row r="4" spans="2:30" x14ac:dyDescent="0.25">
      <c r="B4" s="10" t="s">
        <v>6</v>
      </c>
      <c r="C4" s="3" t="s">
        <v>45</v>
      </c>
      <c r="D4" s="6"/>
      <c r="E4" s="7"/>
      <c r="F4" s="8"/>
      <c r="G4" s="3">
        <v>45.827668000000003</v>
      </c>
      <c r="H4" s="3" t="s">
        <v>32</v>
      </c>
    </row>
    <row r="5" spans="2:30" x14ac:dyDescent="0.25">
      <c r="B5" s="10" t="s">
        <v>48</v>
      </c>
      <c r="C5" s="3" t="s">
        <v>44</v>
      </c>
      <c r="D5" s="6"/>
      <c r="E5" s="7"/>
      <c r="F5" s="8"/>
      <c r="G5" s="3">
        <v>-122.63255599999999</v>
      </c>
      <c r="H5" s="3" t="s">
        <v>33</v>
      </c>
      <c r="K5" s="3"/>
    </row>
    <row r="6" spans="2:30" x14ac:dyDescent="0.25">
      <c r="B6" s="10" t="s">
        <v>74</v>
      </c>
      <c r="C6" s="3" t="s">
        <v>75</v>
      </c>
      <c r="D6" s="6"/>
      <c r="E6" s="7"/>
      <c r="F6" s="8"/>
      <c r="G6" s="3"/>
      <c r="H6" s="3" t="s">
        <v>7</v>
      </c>
      <c r="K6" s="3"/>
    </row>
    <row r="7" spans="2:30" ht="7.9" customHeight="1" x14ac:dyDescent="0.25">
      <c r="B7" s="6"/>
      <c r="C7" s="6"/>
      <c r="D7" s="6"/>
      <c r="E7" s="7"/>
      <c r="F7" s="7"/>
      <c r="G7" s="11"/>
      <c r="K7" s="3"/>
    </row>
    <row r="8" spans="2:30" x14ac:dyDescent="0.25">
      <c r="B8" s="34" t="s">
        <v>34</v>
      </c>
      <c r="C8" s="35"/>
      <c r="D8" s="35"/>
      <c r="E8" s="36"/>
      <c r="F8" s="31"/>
      <c r="G8" s="32"/>
      <c r="H8" s="33"/>
      <c r="I8" s="33"/>
      <c r="J8" s="33"/>
      <c r="K8" s="33"/>
      <c r="L8" s="33"/>
      <c r="M8" s="33"/>
      <c r="N8" s="33"/>
    </row>
    <row r="9" spans="2:30" ht="14.45" customHeight="1" x14ac:dyDescent="0.25">
      <c r="B9" s="103" t="s">
        <v>118</v>
      </c>
      <c r="C9" s="103"/>
      <c r="D9" s="103"/>
      <c r="E9" s="39" t="s">
        <v>31</v>
      </c>
      <c r="F9" s="41"/>
      <c r="G9" s="60" t="s">
        <v>117</v>
      </c>
      <c r="H9" s="40"/>
      <c r="J9" s="39" t="s">
        <v>31</v>
      </c>
      <c r="K9" s="40"/>
      <c r="L9" s="60" t="s">
        <v>116</v>
      </c>
      <c r="M9" s="40"/>
      <c r="N9" s="40"/>
    </row>
    <row r="10" spans="2:30" ht="14.45" customHeight="1" x14ac:dyDescent="0.25">
      <c r="B10" s="103"/>
      <c r="C10" s="103"/>
      <c r="D10" s="103"/>
      <c r="E10" s="8"/>
      <c r="F10" s="7"/>
      <c r="G10" s="11"/>
    </row>
    <row r="11" spans="2:30" x14ac:dyDescent="0.25">
      <c r="B11" s="103"/>
      <c r="C11" s="103"/>
      <c r="D11" s="103"/>
      <c r="E11" s="8"/>
      <c r="F11" s="7"/>
      <c r="G11" s="11"/>
    </row>
    <row r="12" spans="2:30" x14ac:dyDescent="0.25">
      <c r="B12" s="103"/>
      <c r="C12" s="103"/>
      <c r="D12" s="103"/>
      <c r="E12" s="37"/>
      <c r="G12" s="11"/>
    </row>
    <row r="13" spans="2:30" x14ac:dyDescent="0.25">
      <c r="B13" s="103"/>
      <c r="C13" s="103"/>
      <c r="D13" s="103"/>
      <c r="E13" s="37"/>
      <c r="F13" s="7"/>
      <c r="G13" s="11"/>
    </row>
    <row r="14" spans="2:30" x14ac:dyDescent="0.25">
      <c r="B14" s="103"/>
      <c r="C14" s="103"/>
      <c r="D14" s="103"/>
      <c r="E14" s="37"/>
      <c r="F14" s="7"/>
      <c r="G14" s="11"/>
    </row>
    <row r="15" spans="2:30" x14ac:dyDescent="0.25">
      <c r="B15" s="103"/>
      <c r="C15" s="103"/>
      <c r="D15" s="103"/>
      <c r="E15" s="37"/>
      <c r="F15" s="7"/>
      <c r="G15" s="11"/>
    </row>
    <row r="16" spans="2:30" x14ac:dyDescent="0.25">
      <c r="B16" s="103"/>
      <c r="C16" s="103"/>
      <c r="D16" s="103"/>
      <c r="E16" s="37"/>
      <c r="F16" s="7"/>
      <c r="G16" s="11"/>
    </row>
    <row r="17" spans="1:14" x14ac:dyDescent="0.25">
      <c r="B17" s="103"/>
      <c r="C17" s="103"/>
      <c r="D17" s="103"/>
      <c r="E17" s="37"/>
      <c r="F17" s="7"/>
    </row>
    <row r="18" spans="1:14" x14ac:dyDescent="0.25">
      <c r="B18" s="103"/>
      <c r="C18" s="103"/>
      <c r="D18" s="103"/>
      <c r="E18" s="8"/>
      <c r="F18" s="7"/>
    </row>
    <row r="19" spans="1:14" x14ac:dyDescent="0.25">
      <c r="B19" s="103"/>
      <c r="C19" s="103"/>
      <c r="D19" s="103"/>
      <c r="E19" s="8"/>
      <c r="F19" s="7"/>
      <c r="G19" s="11"/>
    </row>
    <row r="20" spans="1:14" x14ac:dyDescent="0.25">
      <c r="B20" s="46"/>
      <c r="C20" s="46"/>
      <c r="D20" s="46"/>
      <c r="E20" s="37"/>
      <c r="F20" s="7"/>
      <c r="G20" s="11"/>
    </row>
    <row r="21" spans="1:14" x14ac:dyDescent="0.25">
      <c r="B21" s="48" t="s">
        <v>49</v>
      </c>
      <c r="C21" s="47"/>
      <c r="D21" s="47"/>
      <c r="E21" s="37"/>
      <c r="F21" s="7"/>
      <c r="G21" s="11"/>
    </row>
    <row r="22" spans="1:14" ht="18.75" x14ac:dyDescent="0.25">
      <c r="A22">
        <v>0.16</v>
      </c>
      <c r="B22" s="57" t="s">
        <v>37</v>
      </c>
      <c r="C22" s="84">
        <f>FORECAST(0.16,A35:A36,E35:E36)</f>
        <v>24.258823529411764</v>
      </c>
      <c r="D22" s="86" t="s">
        <v>36</v>
      </c>
      <c r="E22" s="37"/>
      <c r="F22" s="7"/>
      <c r="G22" s="11"/>
    </row>
    <row r="23" spans="1:14" ht="18.75" x14ac:dyDescent="0.25">
      <c r="A23">
        <v>0.5</v>
      </c>
      <c r="B23" s="58" t="s">
        <v>38</v>
      </c>
      <c r="C23" s="84">
        <f>FORECAST(0.5,A36:A37,E36:E37)</f>
        <v>42.833333333333329</v>
      </c>
      <c r="D23" s="87" t="s">
        <v>36</v>
      </c>
      <c r="E23" s="37"/>
      <c r="F23" s="7"/>
      <c r="G23" s="11"/>
    </row>
    <row r="24" spans="1:14" ht="18.75" x14ac:dyDescent="0.25">
      <c r="A24">
        <v>0.84</v>
      </c>
      <c r="B24" s="58" t="s">
        <v>39</v>
      </c>
      <c r="C24" s="85">
        <f>FORECAST(0.84,A38:A39,E38:E39)</f>
        <v>72</v>
      </c>
      <c r="D24" s="87" t="s">
        <v>36</v>
      </c>
      <c r="E24" s="37"/>
      <c r="F24" s="7"/>
      <c r="G24" s="11"/>
    </row>
    <row r="25" spans="1:14" x14ac:dyDescent="0.25">
      <c r="C25" s="53" t="s">
        <v>43</v>
      </c>
      <c r="D25" s="12"/>
      <c r="E25" s="38"/>
      <c r="F25" s="38"/>
      <c r="G25" s="38"/>
      <c r="H25" s="38"/>
      <c r="I25" s="38"/>
      <c r="J25" s="38"/>
      <c r="K25" s="38"/>
      <c r="L25" s="38"/>
      <c r="M25" s="38"/>
    </row>
    <row r="26" spans="1:14" x14ac:dyDescent="0.25">
      <c r="B26" s="34" t="s">
        <v>8</v>
      </c>
      <c r="C26" s="52"/>
      <c r="D26" s="52"/>
      <c r="E26" s="32"/>
      <c r="F26" s="36"/>
      <c r="G26" s="32"/>
      <c r="H26" s="32"/>
      <c r="I26" s="32"/>
      <c r="J26" s="32"/>
      <c r="K26" s="32"/>
      <c r="L26" s="32"/>
      <c r="M26" s="32"/>
      <c r="N26" s="32"/>
    </row>
    <row r="27" spans="1:14" x14ac:dyDescent="0.25">
      <c r="B27" s="49" t="s">
        <v>9</v>
      </c>
      <c r="C27" s="50" t="s">
        <v>46</v>
      </c>
      <c r="D27" s="50" t="s">
        <v>47</v>
      </c>
      <c r="E27" s="51" t="s">
        <v>35</v>
      </c>
      <c r="F27" s="7"/>
    </row>
    <row r="28" spans="1:14" x14ac:dyDescent="0.25">
      <c r="A28">
        <v>1</v>
      </c>
      <c r="B28" s="13" t="s">
        <v>10</v>
      </c>
      <c r="C28" s="27" t="s">
        <v>41</v>
      </c>
      <c r="D28" s="14"/>
      <c r="E28" s="54">
        <v>0</v>
      </c>
      <c r="F28" s="7"/>
    </row>
    <row r="29" spans="1:14" x14ac:dyDescent="0.25">
      <c r="A29">
        <v>2</v>
      </c>
      <c r="B29" s="15" t="s">
        <v>11</v>
      </c>
      <c r="C29" s="28" t="s">
        <v>40</v>
      </c>
      <c r="D29" s="16"/>
      <c r="E29" s="55">
        <f>SUM(D$28:D28)/$D$43</f>
        <v>0</v>
      </c>
      <c r="F29" s="7"/>
    </row>
    <row r="30" spans="1:14" x14ac:dyDescent="0.25">
      <c r="A30">
        <v>4</v>
      </c>
      <c r="B30" s="15" t="s">
        <v>12</v>
      </c>
      <c r="C30" s="28" t="s">
        <v>28</v>
      </c>
      <c r="D30" s="16"/>
      <c r="E30" s="55">
        <f>SUM(D$28:D29)/$D$43</f>
        <v>0</v>
      </c>
      <c r="F30" s="7"/>
    </row>
    <row r="31" spans="1:14" x14ac:dyDescent="0.25">
      <c r="A31">
        <v>5.6</v>
      </c>
      <c r="B31" s="15" t="s">
        <v>12</v>
      </c>
      <c r="C31" s="28" t="s">
        <v>29</v>
      </c>
      <c r="D31" s="16"/>
      <c r="E31" s="55">
        <f>SUM(D$28:D30)/$D$43</f>
        <v>0</v>
      </c>
      <c r="F31" s="7"/>
    </row>
    <row r="32" spans="1:14" x14ac:dyDescent="0.25">
      <c r="A32">
        <v>8</v>
      </c>
      <c r="B32" s="15" t="s">
        <v>13</v>
      </c>
      <c r="C32" s="28" t="s">
        <v>20</v>
      </c>
      <c r="D32" s="16">
        <v>1</v>
      </c>
      <c r="E32" s="55">
        <f>SUM(D$28:D31)/$D$43</f>
        <v>0</v>
      </c>
      <c r="F32" s="7"/>
    </row>
    <row r="33" spans="1:14" x14ac:dyDescent="0.25">
      <c r="A33">
        <v>11</v>
      </c>
      <c r="B33" s="15" t="s">
        <v>13</v>
      </c>
      <c r="C33" s="28" t="s">
        <v>21</v>
      </c>
      <c r="D33" s="16">
        <v>5</v>
      </c>
      <c r="E33" s="55">
        <f>SUM(D$28:D32)/$D$43</f>
        <v>0.01</v>
      </c>
      <c r="F33" s="7"/>
    </row>
    <row r="34" spans="1:14" x14ac:dyDescent="0.25">
      <c r="A34">
        <v>16</v>
      </c>
      <c r="B34" s="15" t="s">
        <v>14</v>
      </c>
      <c r="C34" s="28" t="s">
        <v>22</v>
      </c>
      <c r="D34" s="16">
        <v>7</v>
      </c>
      <c r="E34" s="55">
        <f>SUM(D$28:D33)/$D$43</f>
        <v>0.06</v>
      </c>
      <c r="F34" s="7"/>
    </row>
    <row r="35" spans="1:14" x14ac:dyDescent="0.25">
      <c r="A35">
        <v>22.6</v>
      </c>
      <c r="B35" s="15" t="s">
        <v>14</v>
      </c>
      <c r="C35" s="28" t="s">
        <v>23</v>
      </c>
      <c r="D35" s="16">
        <v>17</v>
      </c>
      <c r="E35" s="55">
        <f>SUM(D$28:D34)/$D$43</f>
        <v>0.13</v>
      </c>
      <c r="F35" s="7"/>
    </row>
    <row r="36" spans="1:14" x14ac:dyDescent="0.25">
      <c r="A36">
        <v>32</v>
      </c>
      <c r="B36" s="15" t="s">
        <v>15</v>
      </c>
      <c r="C36" s="28" t="s">
        <v>24</v>
      </c>
      <c r="D36" s="16">
        <v>24</v>
      </c>
      <c r="E36" s="55">
        <f>SUM(D$28:D35)/$D$43</f>
        <v>0.3</v>
      </c>
      <c r="F36" s="7"/>
    </row>
    <row r="37" spans="1:14" x14ac:dyDescent="0.25">
      <c r="A37">
        <v>45</v>
      </c>
      <c r="B37" s="15" t="s">
        <v>15</v>
      </c>
      <c r="C37" s="28" t="s">
        <v>25</v>
      </c>
      <c r="D37" s="16">
        <v>26</v>
      </c>
      <c r="E37" s="55">
        <f>SUM(D$28:D36)/$D$43</f>
        <v>0.54</v>
      </c>
      <c r="F37" s="7"/>
    </row>
    <row r="38" spans="1:14" x14ac:dyDescent="0.25">
      <c r="A38">
        <v>64</v>
      </c>
      <c r="B38" s="15" t="s">
        <v>16</v>
      </c>
      <c r="C38" s="28" t="s">
        <v>26</v>
      </c>
      <c r="D38" s="16">
        <v>13</v>
      </c>
      <c r="E38" s="55">
        <f>SUM(D$28:D37)/$D$43</f>
        <v>0.8</v>
      </c>
      <c r="F38" s="7"/>
    </row>
    <row r="39" spans="1:14" x14ac:dyDescent="0.25">
      <c r="A39">
        <v>90</v>
      </c>
      <c r="B39" s="15" t="s">
        <v>16</v>
      </c>
      <c r="C39" s="28" t="s">
        <v>27</v>
      </c>
      <c r="D39" s="16">
        <v>6</v>
      </c>
      <c r="E39" s="55">
        <f>SUM(D$28:D38)/$D$43</f>
        <v>0.93</v>
      </c>
      <c r="F39" s="7"/>
    </row>
    <row r="40" spans="1:14" x14ac:dyDescent="0.25">
      <c r="A40">
        <v>128</v>
      </c>
      <c r="B40" s="15" t="s">
        <v>17</v>
      </c>
      <c r="C40" s="28" t="s">
        <v>50</v>
      </c>
      <c r="D40" s="16">
        <v>1</v>
      </c>
      <c r="E40" s="55">
        <f>SUM(D$28:D39)/$D$43</f>
        <v>0.99</v>
      </c>
      <c r="F40" s="7"/>
    </row>
    <row r="41" spans="1:14" x14ac:dyDescent="0.25">
      <c r="A41">
        <v>180</v>
      </c>
      <c r="B41" s="15" t="s">
        <v>18</v>
      </c>
      <c r="C41" s="29" t="s">
        <v>51</v>
      </c>
      <c r="D41" s="16"/>
      <c r="E41" s="55">
        <f>SUM(D$28:D40)/$D$43</f>
        <v>1</v>
      </c>
      <c r="F41" s="8"/>
      <c r="G41" s="11"/>
      <c r="H41" s="11"/>
      <c r="I41" s="11"/>
      <c r="J41" s="11"/>
      <c r="K41" s="11"/>
      <c r="L41" s="11"/>
      <c r="M41" s="11"/>
      <c r="N41" s="11"/>
    </row>
    <row r="42" spans="1:14" ht="15.75" thickBot="1" x14ac:dyDescent="0.3">
      <c r="A42">
        <v>256</v>
      </c>
      <c r="B42" s="17" t="s">
        <v>52</v>
      </c>
      <c r="C42" s="30" t="s">
        <v>42</v>
      </c>
      <c r="D42" s="18"/>
      <c r="E42" s="56">
        <f>SUM(D$28:D41)/$D$43</f>
        <v>1</v>
      </c>
      <c r="F42" s="8"/>
      <c r="G42" s="11"/>
      <c r="H42" s="11"/>
      <c r="I42" s="11"/>
      <c r="J42" s="11"/>
      <c r="K42" s="11"/>
      <c r="L42" s="11"/>
      <c r="M42" s="11"/>
      <c r="N42" s="11"/>
    </row>
    <row r="43" spans="1:14" x14ac:dyDescent="0.25">
      <c r="B43" s="13"/>
      <c r="C43" s="43" t="s">
        <v>19</v>
      </c>
      <c r="D43" s="42">
        <f>SUM(D28:D42)</f>
        <v>100</v>
      </c>
      <c r="E43" s="13"/>
    </row>
    <row r="44" spans="1:14" ht="11.45" customHeight="1" x14ac:dyDescent="0.25">
      <c r="B44" s="13"/>
      <c r="C44" s="26"/>
      <c r="D44" s="26"/>
      <c r="E44" s="13"/>
    </row>
    <row r="45" spans="1:14" x14ac:dyDescent="0.25">
      <c r="B45" s="25"/>
      <c r="C45" s="25"/>
      <c r="D45" s="25"/>
      <c r="E45" s="24"/>
      <c r="F45" s="24"/>
      <c r="G45" s="24"/>
      <c r="H45" s="24"/>
      <c r="I45" s="24"/>
      <c r="J45" s="24"/>
      <c r="K45" s="24"/>
      <c r="L45" s="24"/>
      <c r="M45" s="24"/>
      <c r="N45" s="24"/>
    </row>
  </sheetData>
  <mergeCells count="1">
    <mergeCell ref="B9:D19"/>
  </mergeCells>
  <hyperlinks>
    <hyperlink ref="L9" r:id="rId1" display="C:\Users\jepstein\AppData\Local\Temp\arc725D\ID=6" xr:uid="{6E699EC1-AEE3-4826-880A-E61D6AC773CC}"/>
    <hyperlink ref="G9" r:id="rId2" display="C:\Users\jepstein\AppData\Local\Temp\arc725D\ID=7" xr:uid="{B385AF4B-6BF7-460D-B941-5083E7169B94}"/>
  </hyperlinks>
  <pageMargins left="0.9" right="0.5" top="1" bottom="0.9" header="0.6" footer="0.4"/>
  <pageSetup scale="72" orientation="landscape" r:id="rId3"/>
  <headerFooter>
    <oddHeader xml:space="preserve">&amp;L&amp;"Arial,Italic"&amp;10Dry Creek  - SCWA&amp;"Sylfaen,Italic"
&amp;C&amp;"Arial,Italic"&amp;10Tab:  &amp;A&amp;R&amp;"Arial,Italic"&amp;10&amp;D   &amp;T&amp;"Sylfaen,Italic"
</oddHeader>
    <oddFooter>&amp;L&amp;"Arial,Italic"&amp;8
&amp;Z&amp;F&amp;10
Inter-Fluve, Inc.&amp;R&amp;"Sylfaen,Italic"&amp;10
&amp;"Arial,Italic"&amp;P/&amp;N</oddFooter>
  </headerFooter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F8011-794D-4444-A998-B82550300F3F}">
  <sheetPr codeName="Sheet8">
    <pageSetUpPr fitToPage="1"/>
  </sheetPr>
  <dimension ref="A1:AD45"/>
  <sheetViews>
    <sheetView view="pageBreakPreview" zoomScale="85" zoomScaleNormal="85" zoomScaleSheetLayoutView="85" zoomScalePageLayoutView="70" workbookViewId="0">
      <selection activeCell="R33" sqref="R33"/>
    </sheetView>
  </sheetViews>
  <sheetFormatPr defaultColWidth="9.140625" defaultRowHeight="15" x14ac:dyDescent="0.25"/>
  <cols>
    <col min="2" max="2" width="22.7109375" style="2" customWidth="1"/>
    <col min="3" max="3" width="17" style="2" customWidth="1"/>
    <col min="4" max="4" width="15" style="2" customWidth="1"/>
    <col min="5" max="5" width="17.85546875" customWidth="1"/>
    <col min="7" max="7" width="16.7109375" customWidth="1"/>
    <col min="14" max="14" width="14.7109375" customWidth="1"/>
  </cols>
  <sheetData>
    <row r="1" spans="2:30" ht="18" x14ac:dyDescent="0.25">
      <c r="B1" s="19" t="s">
        <v>0</v>
      </c>
      <c r="C1" s="20"/>
      <c r="D1" s="20"/>
      <c r="E1" s="21"/>
      <c r="F1" s="22"/>
      <c r="G1" s="23"/>
      <c r="H1" s="24"/>
      <c r="I1" s="24"/>
      <c r="J1" s="24"/>
      <c r="K1" s="24"/>
      <c r="L1" s="24"/>
      <c r="M1" s="24"/>
      <c r="N1" s="24"/>
    </row>
    <row r="2" spans="2:30" x14ac:dyDescent="0.25">
      <c r="B2" s="45" t="s">
        <v>55</v>
      </c>
      <c r="C2" s="3" t="s">
        <v>1</v>
      </c>
      <c r="D2" s="96"/>
      <c r="E2" s="97"/>
      <c r="F2" s="4"/>
      <c r="G2" s="59">
        <v>43391</v>
      </c>
      <c r="H2" s="3" t="s">
        <v>2</v>
      </c>
      <c r="J2" s="44"/>
      <c r="L2" s="9" t="s">
        <v>179</v>
      </c>
      <c r="M2" s="9"/>
      <c r="N2" s="3" t="s">
        <v>3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x14ac:dyDescent="0.25">
      <c r="B3" s="5" t="s">
        <v>54</v>
      </c>
      <c r="C3" s="3" t="s">
        <v>5</v>
      </c>
      <c r="D3" s="6"/>
      <c r="E3" s="7"/>
      <c r="F3" s="8"/>
      <c r="G3" s="3"/>
      <c r="H3" s="3" t="s">
        <v>4</v>
      </c>
    </row>
    <row r="4" spans="2:30" x14ac:dyDescent="0.25">
      <c r="B4" s="10" t="s">
        <v>73</v>
      </c>
      <c r="C4" s="3" t="s">
        <v>45</v>
      </c>
      <c r="D4" s="6"/>
      <c r="E4" s="7"/>
      <c r="F4" s="8"/>
      <c r="G4" s="3">
        <v>45.827759</v>
      </c>
      <c r="H4" s="3" t="s">
        <v>32</v>
      </c>
    </row>
    <row r="5" spans="2:30" x14ac:dyDescent="0.25">
      <c r="B5" s="10" t="s">
        <v>48</v>
      </c>
      <c r="C5" s="3" t="s">
        <v>44</v>
      </c>
      <c r="D5" s="6"/>
      <c r="E5" s="7"/>
      <c r="F5" s="8"/>
      <c r="G5" s="3">
        <v>-122.633011</v>
      </c>
      <c r="H5" s="3" t="s">
        <v>33</v>
      </c>
      <c r="K5" s="3"/>
    </row>
    <row r="6" spans="2:30" x14ac:dyDescent="0.25">
      <c r="B6" s="10" t="s">
        <v>74</v>
      </c>
      <c r="C6" s="3" t="s">
        <v>75</v>
      </c>
      <c r="D6" s="6"/>
      <c r="E6" s="7"/>
      <c r="F6" s="8"/>
      <c r="G6" s="3"/>
      <c r="H6" s="3" t="s">
        <v>7</v>
      </c>
      <c r="K6" s="3"/>
    </row>
    <row r="7" spans="2:30" ht="7.9" customHeight="1" x14ac:dyDescent="0.25">
      <c r="B7" s="6"/>
      <c r="C7" s="6"/>
      <c r="D7" s="6"/>
      <c r="E7" s="7"/>
      <c r="F7" s="7"/>
      <c r="G7" s="11"/>
      <c r="K7" s="3"/>
    </row>
    <row r="8" spans="2:30" x14ac:dyDescent="0.25">
      <c r="B8" s="34" t="s">
        <v>34</v>
      </c>
      <c r="C8" s="35"/>
      <c r="D8" s="35"/>
      <c r="E8" s="36"/>
      <c r="F8" s="31"/>
      <c r="G8" s="32"/>
      <c r="H8" s="33"/>
      <c r="I8" s="33"/>
      <c r="J8" s="33"/>
      <c r="K8" s="33"/>
      <c r="L8" s="33"/>
      <c r="M8" s="33"/>
      <c r="N8" s="33"/>
    </row>
    <row r="9" spans="2:30" ht="14.45" customHeight="1" x14ac:dyDescent="0.25">
      <c r="B9" s="103" t="s">
        <v>30</v>
      </c>
      <c r="C9" s="103"/>
      <c r="D9" s="103"/>
      <c r="E9" s="39" t="s">
        <v>31</v>
      </c>
      <c r="F9" s="41"/>
      <c r="G9" s="40" t="s">
        <v>114</v>
      </c>
      <c r="H9" s="40"/>
      <c r="J9" s="39" t="s">
        <v>31</v>
      </c>
      <c r="K9" s="40"/>
      <c r="L9" s="40"/>
      <c r="M9" s="40"/>
      <c r="N9" s="40"/>
    </row>
    <row r="10" spans="2:30" ht="14.45" customHeight="1" x14ac:dyDescent="0.25">
      <c r="B10" s="103"/>
      <c r="C10" s="103"/>
      <c r="D10" s="103"/>
      <c r="E10" s="8"/>
      <c r="F10" s="7"/>
      <c r="G10" s="11"/>
    </row>
    <row r="11" spans="2:30" x14ac:dyDescent="0.25">
      <c r="B11" s="103"/>
      <c r="C11" s="103"/>
      <c r="D11" s="103"/>
      <c r="E11" s="8"/>
      <c r="G11" s="11"/>
    </row>
    <row r="12" spans="2:30" x14ac:dyDescent="0.25">
      <c r="B12" s="103"/>
      <c r="C12" s="103"/>
      <c r="D12" s="103"/>
      <c r="E12" s="37"/>
      <c r="F12" s="7"/>
      <c r="G12" s="11"/>
    </row>
    <row r="13" spans="2:30" x14ac:dyDescent="0.25">
      <c r="B13" s="103"/>
      <c r="C13" s="103"/>
      <c r="D13" s="103"/>
      <c r="E13" s="37"/>
      <c r="F13" s="7"/>
      <c r="G13" s="11"/>
    </row>
    <row r="14" spans="2:30" x14ac:dyDescent="0.25">
      <c r="B14" s="103"/>
      <c r="C14" s="103"/>
      <c r="D14" s="103"/>
      <c r="E14" s="37"/>
      <c r="F14" s="7"/>
      <c r="G14" s="11"/>
    </row>
    <row r="15" spans="2:30" x14ac:dyDescent="0.25">
      <c r="B15" s="103"/>
      <c r="C15" s="103"/>
      <c r="D15" s="103"/>
      <c r="E15" s="37"/>
      <c r="F15" s="7"/>
      <c r="G15" s="11"/>
    </row>
    <row r="16" spans="2:30" x14ac:dyDescent="0.25">
      <c r="B16" s="103"/>
      <c r="C16" s="103"/>
      <c r="D16" s="103"/>
      <c r="E16" s="37"/>
      <c r="F16" s="7"/>
      <c r="G16" s="11"/>
    </row>
    <row r="17" spans="1:14" x14ac:dyDescent="0.25">
      <c r="B17" s="103"/>
      <c r="C17" s="103"/>
      <c r="D17" s="103"/>
      <c r="E17" s="37"/>
      <c r="F17" s="7"/>
    </row>
    <row r="18" spans="1:14" x14ac:dyDescent="0.25">
      <c r="B18" s="103"/>
      <c r="C18" s="103"/>
      <c r="D18" s="103"/>
      <c r="E18" s="8"/>
      <c r="F18" s="7"/>
    </row>
    <row r="19" spans="1:14" x14ac:dyDescent="0.25">
      <c r="B19" s="103"/>
      <c r="C19" s="103"/>
      <c r="D19" s="103"/>
      <c r="E19" s="8"/>
      <c r="F19" s="7"/>
      <c r="G19" s="11"/>
    </row>
    <row r="20" spans="1:14" x14ac:dyDescent="0.25">
      <c r="B20" s="46"/>
      <c r="C20" s="46"/>
      <c r="D20" s="46"/>
      <c r="E20" s="37"/>
      <c r="F20" s="7"/>
      <c r="G20" s="11"/>
    </row>
    <row r="21" spans="1:14" x14ac:dyDescent="0.25">
      <c r="B21" s="48" t="s">
        <v>49</v>
      </c>
      <c r="C21" s="47"/>
      <c r="D21" s="47"/>
      <c r="E21" s="37"/>
      <c r="F21" s="7"/>
      <c r="G21" s="11"/>
    </row>
    <row r="22" spans="1:14" ht="18.75" x14ac:dyDescent="0.25">
      <c r="A22">
        <v>0.16</v>
      </c>
      <c r="B22" s="57" t="s">
        <v>37</v>
      </c>
      <c r="C22" s="84">
        <f>FORECAST(0.16,A35:A36,E35:E36)</f>
        <v>28.384615384615387</v>
      </c>
      <c r="D22" s="86" t="s">
        <v>36</v>
      </c>
      <c r="E22" s="37"/>
      <c r="F22" s="7"/>
      <c r="G22" s="11"/>
    </row>
    <row r="23" spans="1:14" ht="18.75" x14ac:dyDescent="0.25">
      <c r="A23">
        <v>0.5</v>
      </c>
      <c r="B23" s="58" t="s">
        <v>38</v>
      </c>
      <c r="C23" s="84">
        <f>FORECAST(0.5,A37:A38,E37:E38)</f>
        <v>45.703703703703702</v>
      </c>
      <c r="D23" s="87" t="s">
        <v>36</v>
      </c>
      <c r="E23" s="37"/>
      <c r="F23" s="7"/>
      <c r="G23" s="11"/>
    </row>
    <row r="24" spans="1:14" ht="18.75" x14ac:dyDescent="0.25">
      <c r="A24">
        <v>0.84</v>
      </c>
      <c r="B24" s="58" t="s">
        <v>39</v>
      </c>
      <c r="C24" s="85">
        <f>FORECAST(0.84,A38:A39,E38:E39)</f>
        <v>73.454545454545453</v>
      </c>
      <c r="D24" s="87" t="s">
        <v>36</v>
      </c>
      <c r="E24" s="37"/>
      <c r="F24" s="7"/>
      <c r="G24" s="11"/>
    </row>
    <row r="25" spans="1:14" x14ac:dyDescent="0.25">
      <c r="C25" s="53" t="s">
        <v>43</v>
      </c>
      <c r="D25" s="12"/>
      <c r="E25" s="38"/>
      <c r="F25" s="38"/>
      <c r="G25" s="38"/>
      <c r="H25" s="38"/>
      <c r="I25" s="38"/>
      <c r="J25" s="38"/>
      <c r="K25" s="38"/>
      <c r="L25" s="38"/>
      <c r="M25" s="38"/>
    </row>
    <row r="26" spans="1:14" x14ac:dyDescent="0.25">
      <c r="B26" s="34" t="s">
        <v>8</v>
      </c>
      <c r="C26" s="52"/>
      <c r="D26" s="52"/>
      <c r="E26" s="32"/>
      <c r="F26" s="36"/>
      <c r="G26" s="32"/>
      <c r="H26" s="32"/>
      <c r="I26" s="32"/>
      <c r="J26" s="32"/>
      <c r="K26" s="32"/>
      <c r="L26" s="32"/>
      <c r="M26" s="32"/>
      <c r="N26" s="32"/>
    </row>
    <row r="27" spans="1:14" x14ac:dyDescent="0.25">
      <c r="B27" s="49" t="s">
        <v>9</v>
      </c>
      <c r="C27" s="50" t="s">
        <v>46</v>
      </c>
      <c r="D27" s="50" t="s">
        <v>47</v>
      </c>
      <c r="E27" s="51" t="s">
        <v>35</v>
      </c>
      <c r="F27" s="7"/>
    </row>
    <row r="28" spans="1:14" x14ac:dyDescent="0.25">
      <c r="A28">
        <v>1</v>
      </c>
      <c r="B28" s="13" t="s">
        <v>10</v>
      </c>
      <c r="C28" s="27" t="s">
        <v>41</v>
      </c>
      <c r="D28" s="14"/>
      <c r="E28" s="54">
        <v>0</v>
      </c>
      <c r="F28" s="7"/>
    </row>
    <row r="29" spans="1:14" x14ac:dyDescent="0.25">
      <c r="A29">
        <v>2</v>
      </c>
      <c r="B29" s="15" t="s">
        <v>11</v>
      </c>
      <c r="C29" s="28" t="s">
        <v>40</v>
      </c>
      <c r="D29" s="16"/>
      <c r="E29" s="55">
        <f>SUM(D$28:D28)/$D$43</f>
        <v>0</v>
      </c>
      <c r="F29" s="7"/>
    </row>
    <row r="30" spans="1:14" x14ac:dyDescent="0.25">
      <c r="A30">
        <v>4</v>
      </c>
      <c r="B30" s="15" t="s">
        <v>12</v>
      </c>
      <c r="C30" s="28" t="s">
        <v>28</v>
      </c>
      <c r="D30" s="16"/>
      <c r="E30" s="55">
        <f>SUM(D$28:D29)/$D$43</f>
        <v>0</v>
      </c>
      <c r="F30" s="7"/>
    </row>
    <row r="31" spans="1:14" x14ac:dyDescent="0.25">
      <c r="A31">
        <v>5.6</v>
      </c>
      <c r="B31" s="15" t="s">
        <v>12</v>
      </c>
      <c r="C31" s="28" t="s">
        <v>29</v>
      </c>
      <c r="D31" s="16"/>
      <c r="E31" s="55">
        <f>SUM(D$28:D30)/$D$43</f>
        <v>0</v>
      </c>
      <c r="F31" s="7"/>
    </row>
    <row r="32" spans="1:14" x14ac:dyDescent="0.25">
      <c r="A32">
        <v>8</v>
      </c>
      <c r="B32" s="15" t="s">
        <v>13</v>
      </c>
      <c r="C32" s="28" t="s">
        <v>20</v>
      </c>
      <c r="D32" s="16"/>
      <c r="E32" s="55">
        <f>SUM(D$28:D31)/$D$43</f>
        <v>0</v>
      </c>
      <c r="F32" s="7"/>
    </row>
    <row r="33" spans="1:14" x14ac:dyDescent="0.25">
      <c r="A33">
        <v>11</v>
      </c>
      <c r="B33" s="15" t="s">
        <v>13</v>
      </c>
      <c r="C33" s="28" t="s">
        <v>21</v>
      </c>
      <c r="D33" s="16">
        <v>5</v>
      </c>
      <c r="E33" s="55">
        <f>SUM(D$28:D32)/$D$43</f>
        <v>0</v>
      </c>
      <c r="F33" s="7"/>
    </row>
    <row r="34" spans="1:14" x14ac:dyDescent="0.25">
      <c r="A34">
        <v>16</v>
      </c>
      <c r="B34" s="15" t="s">
        <v>14</v>
      </c>
      <c r="C34" s="28" t="s">
        <v>22</v>
      </c>
      <c r="D34" s="16">
        <v>3</v>
      </c>
      <c r="E34" s="55">
        <f>SUM(D$28:D33)/$D$43</f>
        <v>0.05</v>
      </c>
      <c r="F34" s="7"/>
    </row>
    <row r="35" spans="1:14" x14ac:dyDescent="0.25">
      <c r="A35">
        <v>22.6</v>
      </c>
      <c r="B35" s="15" t="s">
        <v>14</v>
      </c>
      <c r="C35" s="28" t="s">
        <v>23</v>
      </c>
      <c r="D35" s="16">
        <v>13</v>
      </c>
      <c r="E35" s="55">
        <f>SUM(D$28:D34)/$D$43</f>
        <v>0.08</v>
      </c>
      <c r="F35" s="7"/>
    </row>
    <row r="36" spans="1:14" x14ac:dyDescent="0.25">
      <c r="A36">
        <v>32</v>
      </c>
      <c r="B36" s="15" t="s">
        <v>15</v>
      </c>
      <c r="C36" s="28" t="s">
        <v>24</v>
      </c>
      <c r="D36" s="16">
        <v>28</v>
      </c>
      <c r="E36" s="55">
        <f>SUM(D$28:D35)/$D$43</f>
        <v>0.21</v>
      </c>
      <c r="F36" s="7"/>
    </row>
    <row r="37" spans="1:14" x14ac:dyDescent="0.25">
      <c r="A37">
        <v>45</v>
      </c>
      <c r="B37" s="15" t="s">
        <v>15</v>
      </c>
      <c r="C37" s="28" t="s">
        <v>25</v>
      </c>
      <c r="D37" s="16">
        <v>27</v>
      </c>
      <c r="E37" s="55">
        <f>SUM(D$28:D36)/$D$43</f>
        <v>0.49</v>
      </c>
      <c r="F37" s="7"/>
    </row>
    <row r="38" spans="1:14" x14ac:dyDescent="0.25">
      <c r="A38">
        <v>64</v>
      </c>
      <c r="B38" s="15" t="s">
        <v>16</v>
      </c>
      <c r="C38" s="28" t="s">
        <v>26</v>
      </c>
      <c r="D38" s="16">
        <v>22</v>
      </c>
      <c r="E38" s="55">
        <f>SUM(D$28:D37)/$D$43</f>
        <v>0.76</v>
      </c>
      <c r="F38" s="7"/>
    </row>
    <row r="39" spans="1:14" x14ac:dyDescent="0.25">
      <c r="A39">
        <v>90</v>
      </c>
      <c r="B39" s="15" t="s">
        <v>16</v>
      </c>
      <c r="C39" s="28" t="s">
        <v>27</v>
      </c>
      <c r="D39" s="16">
        <v>1</v>
      </c>
      <c r="E39" s="55">
        <f>SUM(D$28:D38)/$D$43</f>
        <v>0.98</v>
      </c>
      <c r="F39" s="7"/>
    </row>
    <row r="40" spans="1:14" x14ac:dyDescent="0.25">
      <c r="A40">
        <v>128</v>
      </c>
      <c r="B40" s="15" t="s">
        <v>17</v>
      </c>
      <c r="C40" s="28" t="s">
        <v>50</v>
      </c>
      <c r="D40" s="16">
        <v>1</v>
      </c>
      <c r="E40" s="55">
        <f>SUM(D$28:D39)/$D$43</f>
        <v>0.99</v>
      </c>
      <c r="F40" s="7"/>
    </row>
    <row r="41" spans="1:14" x14ac:dyDescent="0.25">
      <c r="A41">
        <v>180</v>
      </c>
      <c r="B41" s="15" t="s">
        <v>18</v>
      </c>
      <c r="C41" s="29" t="s">
        <v>51</v>
      </c>
      <c r="D41" s="16"/>
      <c r="E41" s="55">
        <f>SUM(D$28:D40)/$D$43</f>
        <v>1</v>
      </c>
      <c r="F41" s="8"/>
      <c r="G41" s="11"/>
      <c r="H41" s="11"/>
      <c r="I41" s="11"/>
      <c r="J41" s="11"/>
      <c r="K41" s="11"/>
      <c r="L41" s="11"/>
      <c r="M41" s="11"/>
      <c r="N41" s="11"/>
    </row>
    <row r="42" spans="1:14" ht="15.75" thickBot="1" x14ac:dyDescent="0.3">
      <c r="A42">
        <v>256</v>
      </c>
      <c r="B42" s="17" t="s">
        <v>52</v>
      </c>
      <c r="C42" s="30" t="s">
        <v>42</v>
      </c>
      <c r="D42" s="18"/>
      <c r="E42" s="56">
        <f>SUM(D$28:D41)/$D$43</f>
        <v>1</v>
      </c>
      <c r="F42" s="8"/>
      <c r="G42" s="11"/>
      <c r="H42" s="11"/>
      <c r="I42" s="11"/>
      <c r="J42" s="11"/>
      <c r="K42" s="11"/>
      <c r="L42" s="11"/>
      <c r="M42" s="11"/>
      <c r="N42" s="11"/>
    </row>
    <row r="43" spans="1:14" x14ac:dyDescent="0.25">
      <c r="B43" s="13"/>
      <c r="C43" s="43" t="s">
        <v>19</v>
      </c>
      <c r="D43" s="42">
        <f>SUM(D28:D42)</f>
        <v>100</v>
      </c>
      <c r="E43" s="13"/>
    </row>
    <row r="44" spans="1:14" ht="11.45" customHeight="1" x14ac:dyDescent="0.25">
      <c r="B44" s="13"/>
      <c r="C44" s="26"/>
      <c r="D44" s="26"/>
      <c r="E44" s="13"/>
    </row>
    <row r="45" spans="1:14" x14ac:dyDescent="0.25">
      <c r="B45" s="25"/>
      <c r="C45" s="25"/>
      <c r="D45" s="25"/>
      <c r="E45" s="24"/>
      <c r="F45" s="24"/>
      <c r="G45" s="24"/>
      <c r="H45" s="24"/>
      <c r="I45" s="24"/>
      <c r="J45" s="24"/>
      <c r="K45" s="24"/>
      <c r="L45" s="24"/>
      <c r="M45" s="24"/>
      <c r="N45" s="24"/>
    </row>
  </sheetData>
  <mergeCells count="1">
    <mergeCell ref="B9:D19"/>
  </mergeCells>
  <hyperlinks>
    <hyperlink ref="G9" r:id="rId1" display="C:\Users\jepstein\AppData\Local\Temp\arc725D\ATTID_1_C8337CA0D24144A5881C1B54B5F084DF.jpg" xr:uid="{66EA97E3-B364-4C21-93D8-0236B7A805D6}"/>
  </hyperlinks>
  <pageMargins left="0.9" right="0.5" top="1" bottom="0.9" header="0.6" footer="0.4"/>
  <pageSetup scale="72" orientation="landscape" r:id="rId2"/>
  <headerFooter>
    <oddHeader xml:space="preserve">&amp;L&amp;"Arial,Italic"&amp;10Dry Creek  - SCWA&amp;"Sylfaen,Italic"
&amp;C&amp;"Arial,Italic"&amp;10Tab:  &amp;A&amp;R&amp;"Arial,Italic"&amp;10&amp;D   &amp;T&amp;"Sylfaen,Italic"
</oddHeader>
    <oddFooter>&amp;L&amp;"Arial,Italic"&amp;8
&amp;Z&amp;F&amp;10
Inter-Fluve, Inc.&amp;R&amp;"Sylfaen,Italic"&amp;10
&amp;"Arial,Italic"&amp;P/&amp;N</oddFooter>
  </headerFooter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F44A5-C7E5-4322-BBD2-F1973FFF360B}">
  <sheetPr codeName="Sheet9">
    <pageSetUpPr fitToPage="1"/>
  </sheetPr>
  <dimension ref="A1:AD45"/>
  <sheetViews>
    <sheetView view="pageBreakPreview" zoomScale="85" zoomScaleNormal="85" zoomScaleSheetLayoutView="85" zoomScalePageLayoutView="70" workbookViewId="0">
      <selection activeCell="B9" sqref="B9:D19"/>
    </sheetView>
  </sheetViews>
  <sheetFormatPr defaultColWidth="9.140625" defaultRowHeight="15" x14ac:dyDescent="0.25"/>
  <cols>
    <col min="2" max="2" width="22.7109375" style="2" customWidth="1"/>
    <col min="3" max="3" width="17" style="2" customWidth="1"/>
    <col min="4" max="4" width="15" style="2" customWidth="1"/>
    <col min="5" max="5" width="17.85546875" customWidth="1"/>
    <col min="7" max="7" width="16.7109375" customWidth="1"/>
    <col min="14" max="14" width="14.7109375" customWidth="1"/>
  </cols>
  <sheetData>
    <row r="1" spans="2:30" ht="18" x14ac:dyDescent="0.25">
      <c r="B1" s="19" t="s">
        <v>0</v>
      </c>
      <c r="C1" s="20"/>
      <c r="D1" s="20"/>
      <c r="E1" s="21"/>
      <c r="F1" s="22"/>
      <c r="G1" s="23"/>
      <c r="H1" s="24"/>
      <c r="I1" s="24"/>
      <c r="J1" s="24"/>
      <c r="K1" s="24"/>
      <c r="L1" s="24"/>
      <c r="M1" s="24"/>
      <c r="N1" s="24"/>
    </row>
    <row r="2" spans="2:30" x14ac:dyDescent="0.25">
      <c r="B2" s="45" t="s">
        <v>55</v>
      </c>
      <c r="C2" s="3" t="s">
        <v>1</v>
      </c>
      <c r="D2" s="96"/>
      <c r="E2" s="97"/>
      <c r="F2" s="4"/>
      <c r="G2" s="59">
        <v>43391</v>
      </c>
      <c r="H2" s="3" t="s">
        <v>2</v>
      </c>
      <c r="J2" s="44"/>
      <c r="L2" s="9" t="s">
        <v>179</v>
      </c>
      <c r="M2" s="9"/>
      <c r="N2" s="3" t="s">
        <v>3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x14ac:dyDescent="0.25">
      <c r="B3" s="5" t="s">
        <v>56</v>
      </c>
      <c r="C3" s="3" t="s">
        <v>5</v>
      </c>
      <c r="D3" s="6"/>
      <c r="E3" s="7"/>
      <c r="F3" s="8"/>
      <c r="G3" s="3"/>
      <c r="H3" s="3" t="s">
        <v>4</v>
      </c>
    </row>
    <row r="4" spans="2:30" x14ac:dyDescent="0.25">
      <c r="B4" s="10" t="s">
        <v>80</v>
      </c>
      <c r="C4" s="3" t="s">
        <v>45</v>
      </c>
      <c r="D4" s="6"/>
      <c r="E4" s="7"/>
      <c r="F4" s="8"/>
      <c r="G4" s="3">
        <v>45.819065000000002</v>
      </c>
      <c r="H4" s="3" t="s">
        <v>32</v>
      </c>
    </row>
    <row r="5" spans="2:30" x14ac:dyDescent="0.25">
      <c r="B5" s="10" t="s">
        <v>48</v>
      </c>
      <c r="C5" s="3" t="s">
        <v>44</v>
      </c>
      <c r="D5" s="6"/>
      <c r="E5" s="7"/>
      <c r="F5" s="8"/>
      <c r="G5" s="3">
        <v>-122.626668</v>
      </c>
      <c r="H5" s="3" t="s">
        <v>33</v>
      </c>
      <c r="K5" s="3"/>
    </row>
    <row r="6" spans="2:30" x14ac:dyDescent="0.25">
      <c r="B6" s="10" t="s">
        <v>74</v>
      </c>
      <c r="C6" s="3" t="s">
        <v>75</v>
      </c>
      <c r="D6" s="6"/>
      <c r="E6" s="7"/>
      <c r="F6" s="8"/>
      <c r="G6" s="3"/>
      <c r="H6" s="3" t="s">
        <v>7</v>
      </c>
      <c r="K6" s="3"/>
    </row>
    <row r="7" spans="2:30" ht="7.9" customHeight="1" x14ac:dyDescent="0.25">
      <c r="B7" s="6"/>
      <c r="C7" s="6"/>
      <c r="D7" s="6"/>
      <c r="E7" s="7"/>
      <c r="F7" s="7"/>
      <c r="G7" s="11"/>
      <c r="K7" s="3"/>
    </row>
    <row r="8" spans="2:30" x14ac:dyDescent="0.25">
      <c r="B8" s="34" t="s">
        <v>34</v>
      </c>
      <c r="C8" s="35"/>
      <c r="D8" s="35"/>
      <c r="E8" s="36"/>
      <c r="F8" s="31"/>
      <c r="G8" s="32"/>
      <c r="H8" s="33"/>
      <c r="I8" s="33"/>
      <c r="J8" s="33"/>
      <c r="K8" s="33"/>
      <c r="L8" s="33"/>
      <c r="M8" s="33"/>
      <c r="N8" s="33"/>
    </row>
    <row r="9" spans="2:30" ht="14.45" customHeight="1" x14ac:dyDescent="0.25">
      <c r="B9" s="103" t="s">
        <v>110</v>
      </c>
      <c r="C9" s="103"/>
      <c r="D9" s="103"/>
      <c r="E9" s="39" t="s">
        <v>31</v>
      </c>
      <c r="F9" s="41"/>
      <c r="G9" s="40" t="s">
        <v>113</v>
      </c>
      <c r="H9" s="40"/>
      <c r="J9" s="39" t="s">
        <v>31</v>
      </c>
      <c r="K9" s="40"/>
      <c r="L9" s="40" t="s">
        <v>112</v>
      </c>
      <c r="M9" s="40"/>
      <c r="N9" s="40"/>
    </row>
    <row r="10" spans="2:30" ht="14.45" customHeight="1" x14ac:dyDescent="0.25">
      <c r="B10" s="103"/>
      <c r="C10" s="103"/>
      <c r="D10" s="103"/>
      <c r="E10" s="8"/>
      <c r="F10" s="7"/>
      <c r="G10" s="11"/>
    </row>
    <row r="11" spans="2:30" x14ac:dyDescent="0.25">
      <c r="B11" s="103"/>
      <c r="C11" s="103"/>
      <c r="D11" s="103"/>
      <c r="E11" s="8"/>
      <c r="F11" s="7"/>
      <c r="G11" s="11"/>
    </row>
    <row r="12" spans="2:30" x14ac:dyDescent="0.25">
      <c r="B12" s="103"/>
      <c r="C12" s="103"/>
      <c r="D12" s="103"/>
      <c r="E12" s="37"/>
      <c r="F12" s="7"/>
      <c r="G12" s="11"/>
    </row>
    <row r="13" spans="2:30" x14ac:dyDescent="0.25">
      <c r="B13" s="103"/>
      <c r="C13" s="103"/>
      <c r="D13" s="103"/>
      <c r="E13" s="37"/>
      <c r="F13" s="7"/>
      <c r="G13" s="11"/>
    </row>
    <row r="14" spans="2:30" x14ac:dyDescent="0.25">
      <c r="B14" s="103"/>
      <c r="C14" s="103"/>
      <c r="D14" s="103"/>
      <c r="E14" s="37"/>
      <c r="F14" s="7"/>
      <c r="G14" s="11"/>
    </row>
    <row r="15" spans="2:30" x14ac:dyDescent="0.25">
      <c r="B15" s="103"/>
      <c r="C15" s="103"/>
      <c r="D15" s="103"/>
      <c r="E15" s="37"/>
      <c r="F15" s="7"/>
      <c r="G15" s="11"/>
    </row>
    <row r="16" spans="2:30" x14ac:dyDescent="0.25">
      <c r="B16" s="103"/>
      <c r="C16" s="103"/>
      <c r="D16" s="103"/>
      <c r="E16" s="37"/>
      <c r="F16" s="7"/>
      <c r="G16" s="11"/>
    </row>
    <row r="17" spans="1:14" x14ac:dyDescent="0.25">
      <c r="B17" s="103"/>
      <c r="C17" s="103"/>
      <c r="D17" s="103"/>
      <c r="E17" s="37"/>
      <c r="F17" s="7"/>
    </row>
    <row r="18" spans="1:14" x14ac:dyDescent="0.25">
      <c r="B18" s="103"/>
      <c r="C18" s="103"/>
      <c r="D18" s="103"/>
      <c r="E18" s="8"/>
      <c r="F18" s="7"/>
    </row>
    <row r="19" spans="1:14" x14ac:dyDescent="0.25">
      <c r="B19" s="103"/>
      <c r="C19" s="103"/>
      <c r="D19" s="103"/>
      <c r="E19" s="8"/>
      <c r="F19" s="7"/>
      <c r="G19" s="11"/>
    </row>
    <row r="20" spans="1:14" x14ac:dyDescent="0.25">
      <c r="B20" s="46"/>
      <c r="C20" s="46"/>
      <c r="D20" s="46"/>
      <c r="E20" s="37"/>
      <c r="F20" s="7"/>
      <c r="G20" s="11"/>
    </row>
    <row r="21" spans="1:14" x14ac:dyDescent="0.25">
      <c r="B21" s="48" t="s">
        <v>49</v>
      </c>
      <c r="C21" s="47"/>
      <c r="D21" s="47"/>
      <c r="E21" s="37"/>
      <c r="F21" s="7"/>
      <c r="G21" s="11"/>
    </row>
    <row r="22" spans="1:14" ht="18.75" x14ac:dyDescent="0.25">
      <c r="A22">
        <v>0.16</v>
      </c>
      <c r="B22" s="57" t="s">
        <v>37</v>
      </c>
      <c r="C22" s="84">
        <f>FORECAST(0.16,A34:A35,E34:E35)</f>
        <v>20.400000000000002</v>
      </c>
      <c r="D22" s="86" t="s">
        <v>36</v>
      </c>
      <c r="E22" s="37"/>
      <c r="F22" s="7"/>
      <c r="G22" s="11"/>
    </row>
    <row r="23" spans="1:14" ht="18.75" x14ac:dyDescent="0.25">
      <c r="A23">
        <v>0.5</v>
      </c>
      <c r="B23" s="58" t="s">
        <v>38</v>
      </c>
      <c r="C23" s="84">
        <f>FORECAST(0.5,A36:A37,E36:E37)</f>
        <v>33.949999999999996</v>
      </c>
      <c r="D23" s="87" t="s">
        <v>36</v>
      </c>
      <c r="E23" s="37"/>
      <c r="F23" s="7"/>
      <c r="G23" s="11"/>
    </row>
    <row r="24" spans="1:14" ht="18.75" x14ac:dyDescent="0.25">
      <c r="A24">
        <v>0.84</v>
      </c>
      <c r="B24" s="58" t="s">
        <v>39</v>
      </c>
      <c r="C24" s="85">
        <f>FORECAST(0.84,A37:A38,E37:E38)</f>
        <v>57.42307692307692</v>
      </c>
      <c r="D24" s="87" t="s">
        <v>36</v>
      </c>
      <c r="E24" s="37"/>
      <c r="F24" s="7"/>
      <c r="G24" s="11"/>
    </row>
    <row r="25" spans="1:14" x14ac:dyDescent="0.25">
      <c r="C25" s="53" t="s">
        <v>43</v>
      </c>
      <c r="D25" s="12"/>
      <c r="E25" s="38"/>
      <c r="F25" s="38"/>
      <c r="G25" s="38"/>
      <c r="H25" s="38"/>
      <c r="I25" s="38"/>
      <c r="J25" s="38"/>
      <c r="K25" s="38"/>
      <c r="L25" s="38"/>
      <c r="M25" s="38"/>
    </row>
    <row r="26" spans="1:14" x14ac:dyDescent="0.25">
      <c r="B26" s="34" t="s">
        <v>8</v>
      </c>
      <c r="C26" s="52"/>
      <c r="D26" s="52"/>
      <c r="E26" s="32"/>
      <c r="F26" s="36"/>
      <c r="G26" s="32"/>
      <c r="H26" s="32"/>
      <c r="I26" s="32"/>
      <c r="J26" s="32"/>
      <c r="K26" s="32"/>
      <c r="L26" s="32"/>
      <c r="M26" s="32"/>
      <c r="N26" s="32"/>
    </row>
    <row r="27" spans="1:14" x14ac:dyDescent="0.25">
      <c r="B27" s="49" t="s">
        <v>9</v>
      </c>
      <c r="C27" s="50" t="s">
        <v>46</v>
      </c>
      <c r="D27" s="50" t="s">
        <v>47</v>
      </c>
      <c r="E27" s="51" t="s">
        <v>35</v>
      </c>
      <c r="F27" s="7"/>
    </row>
    <row r="28" spans="1:14" x14ac:dyDescent="0.25">
      <c r="A28">
        <v>1</v>
      </c>
      <c r="B28" s="13" t="s">
        <v>10</v>
      </c>
      <c r="C28" s="27" t="s">
        <v>41</v>
      </c>
      <c r="D28" s="14"/>
      <c r="E28" s="54">
        <v>0</v>
      </c>
      <c r="F28" s="7"/>
    </row>
    <row r="29" spans="1:14" x14ac:dyDescent="0.25">
      <c r="A29">
        <v>2</v>
      </c>
      <c r="B29" s="15" t="s">
        <v>11</v>
      </c>
      <c r="C29" s="28" t="s">
        <v>40</v>
      </c>
      <c r="D29" s="16"/>
      <c r="E29" s="55">
        <f>SUM(D$28:D28)/$D$43</f>
        <v>0</v>
      </c>
      <c r="F29" s="7"/>
    </row>
    <row r="30" spans="1:14" x14ac:dyDescent="0.25">
      <c r="A30">
        <v>4</v>
      </c>
      <c r="B30" s="15" t="s">
        <v>12</v>
      </c>
      <c r="C30" s="28" t="s">
        <v>28</v>
      </c>
      <c r="D30" s="16"/>
      <c r="E30" s="55">
        <f>SUM(D$28:D29)/$D$43</f>
        <v>0</v>
      </c>
      <c r="F30" s="7"/>
    </row>
    <row r="31" spans="1:14" x14ac:dyDescent="0.25">
      <c r="A31">
        <v>5.6</v>
      </c>
      <c r="B31" s="15" t="s">
        <v>12</v>
      </c>
      <c r="C31" s="28" t="s">
        <v>29</v>
      </c>
      <c r="D31" s="16"/>
      <c r="E31" s="55">
        <f>SUM(D$28:D30)/$D$43</f>
        <v>0</v>
      </c>
      <c r="F31" s="7"/>
    </row>
    <row r="32" spans="1:14" x14ac:dyDescent="0.25">
      <c r="A32">
        <v>8</v>
      </c>
      <c r="B32" s="15" t="s">
        <v>13</v>
      </c>
      <c r="C32" s="28" t="s">
        <v>20</v>
      </c>
      <c r="D32" s="16">
        <v>2</v>
      </c>
      <c r="E32" s="55">
        <f>SUM(D$28:D31)/$D$43</f>
        <v>0</v>
      </c>
      <c r="F32" s="7"/>
    </row>
    <row r="33" spans="1:14" x14ac:dyDescent="0.25">
      <c r="A33">
        <v>11</v>
      </c>
      <c r="B33" s="15" t="s">
        <v>13</v>
      </c>
      <c r="C33" s="28" t="s">
        <v>21</v>
      </c>
      <c r="D33" s="16">
        <v>4</v>
      </c>
      <c r="E33" s="55">
        <f>SUM(D$28:D32)/$D$43</f>
        <v>0.02</v>
      </c>
      <c r="F33" s="7"/>
    </row>
    <row r="34" spans="1:14" x14ac:dyDescent="0.25">
      <c r="A34">
        <v>16</v>
      </c>
      <c r="B34" s="15" t="s">
        <v>14</v>
      </c>
      <c r="C34" s="28" t="s">
        <v>22</v>
      </c>
      <c r="D34" s="16">
        <v>15</v>
      </c>
      <c r="E34" s="55">
        <f>SUM(D$28:D33)/$D$43</f>
        <v>0.06</v>
      </c>
      <c r="F34" s="7"/>
    </row>
    <row r="35" spans="1:14" x14ac:dyDescent="0.25">
      <c r="A35">
        <v>22.6</v>
      </c>
      <c r="B35" s="15" t="s">
        <v>14</v>
      </c>
      <c r="C35" s="28" t="s">
        <v>23</v>
      </c>
      <c r="D35" s="16">
        <v>26</v>
      </c>
      <c r="E35" s="55">
        <f>SUM(D$28:D34)/$D$43</f>
        <v>0.21</v>
      </c>
      <c r="F35" s="7"/>
    </row>
    <row r="36" spans="1:14" x14ac:dyDescent="0.25">
      <c r="A36">
        <v>32</v>
      </c>
      <c r="B36" s="15" t="s">
        <v>15</v>
      </c>
      <c r="C36" s="28" t="s">
        <v>24</v>
      </c>
      <c r="D36" s="16">
        <v>20</v>
      </c>
      <c r="E36" s="55">
        <f>SUM(D$28:D35)/$D$43</f>
        <v>0.47</v>
      </c>
      <c r="F36" s="7"/>
    </row>
    <row r="37" spans="1:14" x14ac:dyDescent="0.25">
      <c r="A37">
        <v>45</v>
      </c>
      <c r="B37" s="15" t="s">
        <v>15</v>
      </c>
      <c r="C37" s="28" t="s">
        <v>25</v>
      </c>
      <c r="D37" s="16">
        <v>26</v>
      </c>
      <c r="E37" s="55">
        <f>SUM(D$28:D36)/$D$43</f>
        <v>0.67</v>
      </c>
      <c r="F37" s="7"/>
    </row>
    <row r="38" spans="1:14" x14ac:dyDescent="0.25">
      <c r="A38">
        <v>64</v>
      </c>
      <c r="B38" s="15" t="s">
        <v>16</v>
      </c>
      <c r="C38" s="28" t="s">
        <v>26</v>
      </c>
      <c r="D38" s="16">
        <v>7</v>
      </c>
      <c r="E38" s="55">
        <f>SUM(D$28:D37)/$D$43</f>
        <v>0.93</v>
      </c>
      <c r="F38" s="7"/>
    </row>
    <row r="39" spans="1:14" x14ac:dyDescent="0.25">
      <c r="A39">
        <v>90</v>
      </c>
      <c r="B39" s="15" t="s">
        <v>16</v>
      </c>
      <c r="C39" s="28" t="s">
        <v>27</v>
      </c>
      <c r="D39" s="16"/>
      <c r="E39" s="55">
        <f>SUM(D$28:D38)/$D$43</f>
        <v>1</v>
      </c>
      <c r="F39" s="7"/>
    </row>
    <row r="40" spans="1:14" x14ac:dyDescent="0.25">
      <c r="A40">
        <v>128</v>
      </c>
      <c r="B40" s="15" t="s">
        <v>17</v>
      </c>
      <c r="C40" s="28" t="s">
        <v>50</v>
      </c>
      <c r="D40" s="16"/>
      <c r="E40" s="55">
        <f>SUM(D$28:D39)/$D$43</f>
        <v>1</v>
      </c>
      <c r="F40" s="7"/>
    </row>
    <row r="41" spans="1:14" x14ac:dyDescent="0.25">
      <c r="A41">
        <v>180</v>
      </c>
      <c r="B41" s="15" t="s">
        <v>18</v>
      </c>
      <c r="C41" s="29" t="s">
        <v>51</v>
      </c>
      <c r="D41" s="16"/>
      <c r="E41" s="55">
        <f>SUM(D$28:D40)/$D$43</f>
        <v>1</v>
      </c>
      <c r="F41" s="8"/>
      <c r="G41" s="11"/>
      <c r="H41" s="11"/>
      <c r="I41" s="11"/>
      <c r="J41" s="11"/>
      <c r="K41" s="11"/>
      <c r="L41" s="11"/>
      <c r="M41" s="11"/>
      <c r="N41" s="11"/>
    </row>
    <row r="42" spans="1:14" ht="15.75" thickBot="1" x14ac:dyDescent="0.3">
      <c r="A42">
        <v>256</v>
      </c>
      <c r="B42" s="17" t="s">
        <v>52</v>
      </c>
      <c r="C42" s="30" t="s">
        <v>42</v>
      </c>
      <c r="D42" s="18"/>
      <c r="E42" s="56">
        <f>SUM(D$28:D41)/$D$43</f>
        <v>1</v>
      </c>
      <c r="F42" s="8"/>
      <c r="G42" s="11"/>
      <c r="H42" s="11"/>
      <c r="I42" s="11"/>
      <c r="J42" s="11"/>
      <c r="K42" s="11"/>
      <c r="L42" s="11"/>
      <c r="M42" s="11"/>
      <c r="N42" s="11"/>
    </row>
    <row r="43" spans="1:14" x14ac:dyDescent="0.25">
      <c r="B43" s="13"/>
      <c r="C43" s="43" t="s">
        <v>19</v>
      </c>
      <c r="D43" s="42">
        <f>SUM(D28:D42)</f>
        <v>100</v>
      </c>
      <c r="E43" s="13"/>
    </row>
    <row r="44" spans="1:14" ht="11.45" customHeight="1" x14ac:dyDescent="0.25">
      <c r="B44" s="13"/>
      <c r="C44" s="26"/>
      <c r="D44" s="26"/>
      <c r="E44" s="13"/>
    </row>
    <row r="45" spans="1:14" x14ac:dyDescent="0.25">
      <c r="B45" s="25"/>
      <c r="C45" s="25"/>
      <c r="D45" s="25"/>
      <c r="E45" s="24"/>
      <c r="F45" s="24"/>
      <c r="G45" s="24"/>
      <c r="H45" s="24"/>
      <c r="I45" s="24"/>
      <c r="J45" s="24"/>
      <c r="K45" s="24"/>
      <c r="L45" s="24"/>
      <c r="M45" s="24"/>
      <c r="N45" s="24"/>
    </row>
  </sheetData>
  <mergeCells count="1">
    <mergeCell ref="B9:D19"/>
  </mergeCells>
  <pageMargins left="0.9" right="0.5" top="1" bottom="0.9" header="0.6" footer="0.4"/>
  <pageSetup scale="72" orientation="landscape" r:id="rId1"/>
  <headerFooter>
    <oddHeader xml:space="preserve">&amp;L&amp;"Arial,Italic"&amp;10Dry Creek  - SCWA&amp;"Sylfaen,Italic"
&amp;C&amp;"Arial,Italic"&amp;10Tab:  &amp;A&amp;R&amp;"Arial,Italic"&amp;10&amp;D   &amp;T&amp;"Sylfaen,Italic"
</oddHeader>
    <oddFooter>&amp;L&amp;"Arial,Italic"&amp;8
&amp;Z&amp;F&amp;10
Inter-Fluve, Inc.&amp;R&amp;"Sylfaen,Italic"&amp;10
&amp;"Arial,Italic"&amp;P/&amp;N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22C46-0D64-41FB-B49E-89A1A86D6687}">
  <sheetPr codeName="Sheet11">
    <pageSetUpPr fitToPage="1"/>
  </sheetPr>
  <dimension ref="A1:AD45"/>
  <sheetViews>
    <sheetView view="pageBreakPreview" zoomScale="85" zoomScaleNormal="85" zoomScaleSheetLayoutView="85" zoomScalePageLayoutView="70" workbookViewId="0">
      <selection activeCell="B9" sqref="B9:D19"/>
    </sheetView>
  </sheetViews>
  <sheetFormatPr defaultColWidth="9.140625" defaultRowHeight="15" x14ac:dyDescent="0.25"/>
  <cols>
    <col min="2" max="2" width="22.7109375" style="2" customWidth="1"/>
    <col min="3" max="3" width="17" style="2" customWidth="1"/>
    <col min="4" max="4" width="15" style="2" customWidth="1"/>
    <col min="5" max="5" width="17.85546875" customWidth="1"/>
    <col min="7" max="7" width="16.7109375" customWidth="1"/>
    <col min="14" max="14" width="14.7109375" customWidth="1"/>
  </cols>
  <sheetData>
    <row r="1" spans="2:30" ht="18" x14ac:dyDescent="0.25">
      <c r="B1" s="19" t="s">
        <v>0</v>
      </c>
      <c r="C1" s="20"/>
      <c r="D1" s="20"/>
      <c r="E1" s="21"/>
      <c r="F1" s="22"/>
      <c r="G1" s="23"/>
      <c r="H1" s="24"/>
      <c r="I1" s="24"/>
      <c r="J1" s="24"/>
      <c r="K1" s="24"/>
      <c r="L1" s="24"/>
      <c r="M1" s="24"/>
      <c r="N1" s="24"/>
    </row>
    <row r="2" spans="2:30" x14ac:dyDescent="0.25">
      <c r="B2" s="45" t="s">
        <v>55</v>
      </c>
      <c r="C2" s="3" t="s">
        <v>1</v>
      </c>
      <c r="D2" s="96"/>
      <c r="E2" s="97"/>
      <c r="F2" s="4"/>
      <c r="G2" s="59">
        <v>43391</v>
      </c>
      <c r="H2" s="3" t="s">
        <v>2</v>
      </c>
      <c r="J2" s="44"/>
      <c r="L2" s="9" t="s">
        <v>179</v>
      </c>
      <c r="M2" s="9"/>
      <c r="N2" s="3" t="s">
        <v>3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x14ac:dyDescent="0.25">
      <c r="B3" s="5" t="s">
        <v>59</v>
      </c>
      <c r="C3" s="3" t="s">
        <v>5</v>
      </c>
      <c r="D3" s="6"/>
      <c r="E3" s="7"/>
      <c r="F3" s="8"/>
      <c r="G3" s="3"/>
      <c r="H3" s="3" t="s">
        <v>4</v>
      </c>
    </row>
    <row r="4" spans="2:30" x14ac:dyDescent="0.25">
      <c r="B4" s="10"/>
      <c r="C4" s="3" t="s">
        <v>45</v>
      </c>
      <c r="D4" s="6"/>
      <c r="E4" s="7"/>
      <c r="F4" s="8"/>
      <c r="G4" s="3">
        <v>45.819693999999998</v>
      </c>
      <c r="H4" s="3" t="s">
        <v>32</v>
      </c>
    </row>
    <row r="5" spans="2:30" x14ac:dyDescent="0.25">
      <c r="B5" s="10" t="s">
        <v>48</v>
      </c>
      <c r="C5" s="3" t="s">
        <v>44</v>
      </c>
      <c r="D5" s="6"/>
      <c r="E5" s="7"/>
      <c r="F5" s="8"/>
      <c r="G5" s="3">
        <v>-122.62536799999999</v>
      </c>
      <c r="H5" s="3" t="s">
        <v>33</v>
      </c>
      <c r="K5" s="3"/>
    </row>
    <row r="6" spans="2:30" x14ac:dyDescent="0.25">
      <c r="B6" s="10" t="s">
        <v>84</v>
      </c>
      <c r="C6" s="3" t="s">
        <v>75</v>
      </c>
      <c r="D6" s="6"/>
      <c r="E6" s="7"/>
      <c r="F6" s="8"/>
      <c r="G6" s="3"/>
      <c r="H6" s="3" t="s">
        <v>7</v>
      </c>
      <c r="K6" s="3"/>
    </row>
    <row r="7" spans="2:30" ht="7.9" customHeight="1" x14ac:dyDescent="0.25">
      <c r="B7" s="6"/>
      <c r="C7" s="6"/>
      <c r="D7" s="6"/>
      <c r="E7" s="7"/>
      <c r="F7" s="7"/>
      <c r="G7" s="11"/>
      <c r="K7" s="3"/>
    </row>
    <row r="8" spans="2:30" x14ac:dyDescent="0.25">
      <c r="B8" s="34" t="s">
        <v>34</v>
      </c>
      <c r="C8" s="35"/>
      <c r="D8" s="35"/>
      <c r="E8" s="36"/>
      <c r="F8" s="31"/>
      <c r="G8" s="32"/>
      <c r="H8" s="33"/>
      <c r="I8" s="33"/>
      <c r="J8" s="33"/>
      <c r="K8" s="33"/>
      <c r="L8" s="33"/>
      <c r="M8" s="33"/>
      <c r="N8" s="33"/>
    </row>
    <row r="9" spans="2:30" ht="14.45" customHeight="1" x14ac:dyDescent="0.25">
      <c r="B9" s="103" t="s">
        <v>91</v>
      </c>
      <c r="C9" s="103"/>
      <c r="D9" s="103"/>
      <c r="E9" s="39" t="s">
        <v>31</v>
      </c>
      <c r="F9" s="41"/>
      <c r="G9" s="40" t="s">
        <v>89</v>
      </c>
      <c r="H9" s="40"/>
      <c r="J9" s="39" t="s">
        <v>31</v>
      </c>
      <c r="K9" s="40"/>
      <c r="L9" s="40" t="s">
        <v>90</v>
      </c>
      <c r="M9" s="40"/>
      <c r="N9" s="40"/>
    </row>
    <row r="10" spans="2:30" ht="14.45" customHeight="1" x14ac:dyDescent="0.25">
      <c r="B10" s="103"/>
      <c r="C10" s="103"/>
      <c r="D10" s="103"/>
      <c r="E10" s="8"/>
      <c r="F10" s="7"/>
      <c r="G10" s="11"/>
    </row>
    <row r="11" spans="2:30" x14ac:dyDescent="0.25">
      <c r="B11" s="103"/>
      <c r="C11" s="103"/>
      <c r="D11" s="103"/>
      <c r="E11" s="8"/>
      <c r="F11" s="7"/>
      <c r="G11" s="11"/>
    </row>
    <row r="12" spans="2:30" x14ac:dyDescent="0.25">
      <c r="B12" s="103"/>
      <c r="C12" s="103"/>
      <c r="D12" s="103"/>
      <c r="E12" s="37"/>
      <c r="F12" s="7"/>
      <c r="G12" s="11"/>
    </row>
    <row r="13" spans="2:30" x14ac:dyDescent="0.25">
      <c r="B13" s="103"/>
      <c r="C13" s="103"/>
      <c r="D13" s="103"/>
      <c r="E13" s="37"/>
      <c r="F13" s="7"/>
      <c r="G13" s="11"/>
    </row>
    <row r="14" spans="2:30" x14ac:dyDescent="0.25">
      <c r="B14" s="103"/>
      <c r="C14" s="103"/>
      <c r="D14" s="103"/>
      <c r="E14" s="37"/>
      <c r="F14" s="7"/>
      <c r="G14" s="11"/>
    </row>
    <row r="15" spans="2:30" x14ac:dyDescent="0.25">
      <c r="B15" s="103"/>
      <c r="C15" s="103"/>
      <c r="D15" s="103"/>
      <c r="E15" s="37"/>
      <c r="F15" s="7"/>
      <c r="G15" s="11"/>
    </row>
    <row r="16" spans="2:30" x14ac:dyDescent="0.25">
      <c r="B16" s="103"/>
      <c r="C16" s="103"/>
      <c r="D16" s="103"/>
      <c r="E16" s="37"/>
      <c r="F16" s="7"/>
      <c r="G16" s="11"/>
    </row>
    <row r="17" spans="1:14" x14ac:dyDescent="0.25">
      <c r="B17" s="103"/>
      <c r="C17" s="103"/>
      <c r="D17" s="103"/>
      <c r="E17" s="37"/>
      <c r="F17" s="7"/>
    </row>
    <row r="18" spans="1:14" x14ac:dyDescent="0.25">
      <c r="B18" s="103"/>
      <c r="C18" s="103"/>
      <c r="D18" s="103"/>
      <c r="E18" s="8"/>
      <c r="F18" s="7"/>
    </row>
    <row r="19" spans="1:14" x14ac:dyDescent="0.25">
      <c r="B19" s="103"/>
      <c r="C19" s="103"/>
      <c r="D19" s="103"/>
      <c r="E19" s="8"/>
      <c r="F19" s="7"/>
      <c r="G19" s="11"/>
    </row>
    <row r="20" spans="1:14" x14ac:dyDescent="0.25">
      <c r="B20" s="46"/>
      <c r="C20" s="46"/>
      <c r="D20" s="46"/>
      <c r="E20" s="37"/>
      <c r="F20" s="7"/>
      <c r="G20" s="11"/>
    </row>
    <row r="21" spans="1:14" x14ac:dyDescent="0.25">
      <c r="B21" s="48" t="s">
        <v>49</v>
      </c>
      <c r="C21" s="47"/>
      <c r="D21" s="47"/>
      <c r="E21" s="37"/>
      <c r="F21" s="7"/>
      <c r="G21" s="11"/>
    </row>
    <row r="22" spans="1:14" ht="18.75" x14ac:dyDescent="0.25">
      <c r="A22">
        <v>0.16</v>
      </c>
      <c r="B22" s="57" t="s">
        <v>37</v>
      </c>
      <c r="C22" s="84">
        <f>FORECAST(0.16,A35:A36,E35:E36)</f>
        <v>29.788235294117648</v>
      </c>
      <c r="D22" s="86" t="s">
        <v>36</v>
      </c>
      <c r="E22" s="37"/>
      <c r="F22" s="7"/>
      <c r="G22" s="11"/>
    </row>
    <row r="23" spans="1:14" ht="18.75" x14ac:dyDescent="0.25">
      <c r="A23">
        <v>0.5</v>
      </c>
      <c r="B23" s="58" t="s">
        <v>38</v>
      </c>
      <c r="C23" s="84">
        <f>FORECAST(0.5,A37:A38,E37:E38)</f>
        <v>50.06666666666667</v>
      </c>
      <c r="D23" s="87" t="s">
        <v>36</v>
      </c>
      <c r="E23" s="37"/>
      <c r="F23" s="7"/>
      <c r="G23" s="11"/>
    </row>
    <row r="24" spans="1:14" ht="18.75" x14ac:dyDescent="0.25">
      <c r="A24">
        <v>0.84</v>
      </c>
      <c r="B24" s="58" t="s">
        <v>39</v>
      </c>
      <c r="C24" s="85">
        <f>FORECAST(0.84,A38:A39,E38:E39)</f>
        <v>80.421052631578945</v>
      </c>
      <c r="D24" s="87" t="s">
        <v>36</v>
      </c>
      <c r="E24" s="37"/>
      <c r="F24" s="7"/>
      <c r="G24" s="11"/>
    </row>
    <row r="25" spans="1:14" x14ac:dyDescent="0.25">
      <c r="C25" s="53" t="s">
        <v>43</v>
      </c>
      <c r="D25" s="12"/>
      <c r="E25" s="38"/>
      <c r="F25" s="38"/>
      <c r="G25" s="38"/>
      <c r="H25" s="38"/>
      <c r="I25" s="38"/>
      <c r="J25" s="38"/>
      <c r="K25" s="38"/>
      <c r="L25" s="38"/>
      <c r="M25" s="38"/>
    </row>
    <row r="26" spans="1:14" x14ac:dyDescent="0.25">
      <c r="B26" s="34" t="s">
        <v>8</v>
      </c>
      <c r="C26" s="52"/>
      <c r="D26" s="52"/>
      <c r="E26" s="32"/>
      <c r="F26" s="36"/>
      <c r="G26" s="32"/>
      <c r="H26" s="32"/>
      <c r="I26" s="32"/>
      <c r="J26" s="32"/>
      <c r="K26" s="32"/>
      <c r="L26" s="32"/>
      <c r="M26" s="32"/>
      <c r="N26" s="32"/>
    </row>
    <row r="27" spans="1:14" x14ac:dyDescent="0.25">
      <c r="B27" s="49" t="s">
        <v>9</v>
      </c>
      <c r="C27" s="50" t="s">
        <v>46</v>
      </c>
      <c r="D27" s="50" t="s">
        <v>47</v>
      </c>
      <c r="E27" s="51" t="s">
        <v>35</v>
      </c>
      <c r="F27" s="7"/>
    </row>
    <row r="28" spans="1:14" x14ac:dyDescent="0.25">
      <c r="A28">
        <v>1</v>
      </c>
      <c r="B28" s="13" t="s">
        <v>10</v>
      </c>
      <c r="C28" s="27" t="s">
        <v>41</v>
      </c>
      <c r="D28" s="14"/>
      <c r="E28" s="54">
        <v>0</v>
      </c>
      <c r="F28" s="7"/>
    </row>
    <row r="29" spans="1:14" x14ac:dyDescent="0.25">
      <c r="A29">
        <v>2</v>
      </c>
      <c r="B29" s="15" t="s">
        <v>11</v>
      </c>
      <c r="C29" s="28" t="s">
        <v>40</v>
      </c>
      <c r="D29" s="16"/>
      <c r="E29" s="55">
        <f>SUM(D$28:D28)/$D$43</f>
        <v>0</v>
      </c>
      <c r="F29" s="7"/>
    </row>
    <row r="30" spans="1:14" x14ac:dyDescent="0.25">
      <c r="A30">
        <v>4</v>
      </c>
      <c r="B30" s="15" t="s">
        <v>12</v>
      </c>
      <c r="C30" s="28" t="s">
        <v>28</v>
      </c>
      <c r="D30" s="16"/>
      <c r="E30" s="55">
        <f>SUM(D$28:D29)/$D$43</f>
        <v>0</v>
      </c>
      <c r="F30" s="7"/>
    </row>
    <row r="31" spans="1:14" x14ac:dyDescent="0.25">
      <c r="A31">
        <v>5.6</v>
      </c>
      <c r="B31" s="15" t="s">
        <v>12</v>
      </c>
      <c r="C31" s="28" t="s">
        <v>29</v>
      </c>
      <c r="D31" s="16"/>
      <c r="E31" s="55">
        <f>SUM(D$28:D30)/$D$43</f>
        <v>0</v>
      </c>
      <c r="F31" s="7"/>
    </row>
    <row r="32" spans="1:14" x14ac:dyDescent="0.25">
      <c r="A32">
        <v>8</v>
      </c>
      <c r="B32" s="15" t="s">
        <v>13</v>
      </c>
      <c r="C32" s="28" t="s">
        <v>20</v>
      </c>
      <c r="D32" s="16"/>
      <c r="E32" s="55">
        <f>SUM(D$28:D31)/$D$43</f>
        <v>0</v>
      </c>
      <c r="F32" s="7"/>
    </row>
    <row r="33" spans="1:14" x14ac:dyDescent="0.25">
      <c r="A33">
        <v>11</v>
      </c>
      <c r="B33" s="15" t="s">
        <v>13</v>
      </c>
      <c r="C33" s="28" t="s">
        <v>21</v>
      </c>
      <c r="D33" s="16">
        <v>1</v>
      </c>
      <c r="E33" s="55">
        <f>SUM(D$28:D32)/$D$43</f>
        <v>0</v>
      </c>
      <c r="F33" s="7"/>
    </row>
    <row r="34" spans="1:14" x14ac:dyDescent="0.25">
      <c r="A34">
        <v>16</v>
      </c>
      <c r="B34" s="15" t="s">
        <v>14</v>
      </c>
      <c r="C34" s="28" t="s">
        <v>22</v>
      </c>
      <c r="D34" s="16">
        <v>2</v>
      </c>
      <c r="E34" s="55">
        <f>SUM(D$28:D33)/$D$43</f>
        <v>0.01</v>
      </c>
      <c r="F34" s="7"/>
    </row>
    <row r="35" spans="1:14" x14ac:dyDescent="0.25">
      <c r="A35">
        <v>22.6</v>
      </c>
      <c r="B35" s="15" t="s">
        <v>14</v>
      </c>
      <c r="C35" s="28" t="s">
        <v>23</v>
      </c>
      <c r="D35" s="16">
        <v>17</v>
      </c>
      <c r="E35" s="55">
        <f>SUM(D$28:D34)/$D$43</f>
        <v>0.03</v>
      </c>
      <c r="F35" s="7"/>
    </row>
    <row r="36" spans="1:14" x14ac:dyDescent="0.25">
      <c r="A36">
        <v>32</v>
      </c>
      <c r="B36" s="15" t="s">
        <v>15</v>
      </c>
      <c r="C36" s="28" t="s">
        <v>24</v>
      </c>
      <c r="D36" s="16">
        <v>22</v>
      </c>
      <c r="E36" s="55">
        <f>SUM(D$28:D35)/$D$43</f>
        <v>0.2</v>
      </c>
      <c r="F36" s="7"/>
    </row>
    <row r="37" spans="1:14" x14ac:dyDescent="0.25">
      <c r="A37">
        <v>45</v>
      </c>
      <c r="B37" s="15" t="s">
        <v>15</v>
      </c>
      <c r="C37" s="28" t="s">
        <v>25</v>
      </c>
      <c r="D37" s="16">
        <v>30</v>
      </c>
      <c r="E37" s="55">
        <f>SUM(D$28:D36)/$D$43</f>
        <v>0.42</v>
      </c>
      <c r="F37" s="7"/>
    </row>
    <row r="38" spans="1:14" x14ac:dyDescent="0.25">
      <c r="A38">
        <v>64</v>
      </c>
      <c r="B38" s="15" t="s">
        <v>16</v>
      </c>
      <c r="C38" s="28" t="s">
        <v>26</v>
      </c>
      <c r="D38" s="16">
        <v>19</v>
      </c>
      <c r="E38" s="55">
        <f>SUM(D$28:D37)/$D$43</f>
        <v>0.72</v>
      </c>
      <c r="F38" s="7"/>
    </row>
    <row r="39" spans="1:14" x14ac:dyDescent="0.25">
      <c r="A39">
        <v>90</v>
      </c>
      <c r="B39" s="15" t="s">
        <v>16</v>
      </c>
      <c r="C39" s="28" t="s">
        <v>27</v>
      </c>
      <c r="D39" s="16">
        <v>8</v>
      </c>
      <c r="E39" s="55">
        <f>SUM(D$28:D38)/$D$43</f>
        <v>0.91</v>
      </c>
      <c r="F39" s="7"/>
    </row>
    <row r="40" spans="1:14" x14ac:dyDescent="0.25">
      <c r="A40">
        <v>128</v>
      </c>
      <c r="B40" s="15" t="s">
        <v>17</v>
      </c>
      <c r="C40" s="28" t="s">
        <v>50</v>
      </c>
      <c r="D40" s="16">
        <v>1</v>
      </c>
      <c r="E40" s="55">
        <f>SUM(D$28:D39)/$D$43</f>
        <v>0.99</v>
      </c>
      <c r="F40" s="7"/>
    </row>
    <row r="41" spans="1:14" x14ac:dyDescent="0.25">
      <c r="A41">
        <v>180</v>
      </c>
      <c r="B41" s="15" t="s">
        <v>18</v>
      </c>
      <c r="C41" s="29" t="s">
        <v>51</v>
      </c>
      <c r="D41" s="16"/>
      <c r="E41" s="55">
        <f>SUM(D$28:D40)/$D$43</f>
        <v>1</v>
      </c>
      <c r="F41" s="8"/>
      <c r="G41" s="11"/>
      <c r="H41" s="11"/>
      <c r="I41" s="11"/>
      <c r="J41" s="11"/>
      <c r="K41" s="11"/>
      <c r="L41" s="11"/>
      <c r="M41" s="11"/>
      <c r="N41" s="11"/>
    </row>
    <row r="42" spans="1:14" ht="15.75" thickBot="1" x14ac:dyDescent="0.3">
      <c r="A42">
        <v>256</v>
      </c>
      <c r="B42" s="17" t="s">
        <v>52</v>
      </c>
      <c r="C42" s="30" t="s">
        <v>42</v>
      </c>
      <c r="D42" s="18"/>
      <c r="E42" s="56">
        <f>SUM(D$28:D41)/$D$43</f>
        <v>1</v>
      </c>
      <c r="F42" s="8"/>
      <c r="G42" s="11"/>
      <c r="H42" s="11"/>
      <c r="I42" s="11"/>
      <c r="J42" s="11"/>
      <c r="K42" s="11"/>
      <c r="L42" s="11"/>
      <c r="M42" s="11"/>
      <c r="N42" s="11"/>
    </row>
    <row r="43" spans="1:14" x14ac:dyDescent="0.25">
      <c r="B43" s="13"/>
      <c r="C43" s="43" t="s">
        <v>19</v>
      </c>
      <c r="D43" s="42">
        <f>SUM(D28:D42)</f>
        <v>100</v>
      </c>
      <c r="E43" s="13"/>
    </row>
    <row r="44" spans="1:14" ht="11.45" customHeight="1" x14ac:dyDescent="0.25">
      <c r="B44" s="13"/>
      <c r="C44" s="26"/>
      <c r="D44" s="26"/>
      <c r="E44" s="13"/>
    </row>
    <row r="45" spans="1:14" x14ac:dyDescent="0.25">
      <c r="B45" s="25"/>
      <c r="C45" s="25"/>
      <c r="D45" s="25"/>
      <c r="E45" s="24"/>
      <c r="F45" s="24"/>
      <c r="G45" s="24"/>
      <c r="H45" s="24"/>
      <c r="I45" s="24"/>
      <c r="J45" s="24"/>
      <c r="K45" s="24"/>
      <c r="L45" s="24"/>
      <c r="M45" s="24"/>
      <c r="N45" s="24"/>
    </row>
  </sheetData>
  <mergeCells count="1">
    <mergeCell ref="B9:D19"/>
  </mergeCells>
  <pageMargins left="0.9" right="0.5" top="1" bottom="0.9" header="0.6" footer="0.4"/>
  <pageSetup scale="72" orientation="landscape" r:id="rId1"/>
  <headerFooter>
    <oddHeader xml:space="preserve">&amp;L&amp;"Arial,Italic"&amp;10Dry Creek  - SCWA&amp;"Sylfaen,Italic"
&amp;C&amp;"Arial,Italic"&amp;10Tab:  &amp;A&amp;R&amp;"Arial,Italic"&amp;10&amp;D   &amp;T&amp;"Sylfaen,Italic"
</oddHeader>
    <oddFooter>&amp;L&amp;"Arial,Italic"&amp;8
&amp;Z&amp;F&amp;10
Inter-Fluve, Inc.&amp;R&amp;"Sylfaen,Italic"&amp;10
&amp;"Arial,Italic"&amp;P/&amp;N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5B13E-E33D-4782-B730-10BEB9199F2A}">
  <sheetPr codeName="Sheet13">
    <pageSetUpPr fitToPage="1"/>
  </sheetPr>
  <dimension ref="A1:AD45"/>
  <sheetViews>
    <sheetView view="pageBreakPreview" zoomScale="85" zoomScaleNormal="85" zoomScaleSheetLayoutView="85" zoomScalePageLayoutView="70" workbookViewId="0">
      <selection activeCell="B9" sqref="B9:D19"/>
    </sheetView>
  </sheetViews>
  <sheetFormatPr defaultColWidth="9.140625" defaultRowHeight="15" x14ac:dyDescent="0.25"/>
  <cols>
    <col min="2" max="2" width="22.7109375" style="2" customWidth="1"/>
    <col min="3" max="3" width="17" style="2" customWidth="1"/>
    <col min="4" max="4" width="15" style="2" customWidth="1"/>
    <col min="5" max="5" width="17.85546875" customWidth="1"/>
    <col min="7" max="7" width="16.7109375" customWidth="1"/>
    <col min="14" max="14" width="14.7109375" customWidth="1"/>
  </cols>
  <sheetData>
    <row r="1" spans="2:30" ht="18" x14ac:dyDescent="0.25">
      <c r="B1" s="19" t="s">
        <v>0</v>
      </c>
      <c r="C1" s="20"/>
      <c r="D1" s="20"/>
      <c r="E1" s="21"/>
      <c r="F1" s="22"/>
      <c r="G1" s="23"/>
      <c r="H1" s="24"/>
      <c r="I1" s="24"/>
      <c r="J1" s="24"/>
      <c r="K1" s="24"/>
      <c r="L1" s="24"/>
      <c r="M1" s="24"/>
      <c r="N1" s="24"/>
    </row>
    <row r="2" spans="2:30" x14ac:dyDescent="0.25">
      <c r="B2" s="45" t="s">
        <v>55</v>
      </c>
      <c r="C2" s="3" t="s">
        <v>1</v>
      </c>
      <c r="D2" s="96"/>
      <c r="E2" s="97"/>
      <c r="F2" s="4"/>
      <c r="G2" s="59">
        <v>43391</v>
      </c>
      <c r="H2" s="3" t="s">
        <v>2</v>
      </c>
      <c r="J2" s="44"/>
      <c r="L2" s="9" t="s">
        <v>179</v>
      </c>
      <c r="M2" s="9"/>
      <c r="N2" s="3" t="s">
        <v>3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x14ac:dyDescent="0.25">
      <c r="B3" s="5" t="s">
        <v>61</v>
      </c>
      <c r="C3" s="3" t="s">
        <v>5</v>
      </c>
      <c r="D3" s="6"/>
      <c r="E3" s="7"/>
      <c r="F3" s="8"/>
      <c r="G3" s="3"/>
      <c r="H3" s="3" t="s">
        <v>4</v>
      </c>
    </row>
    <row r="4" spans="2:30" x14ac:dyDescent="0.25">
      <c r="B4" s="10" t="s">
        <v>80</v>
      </c>
      <c r="C4" s="3" t="s">
        <v>45</v>
      </c>
      <c r="D4" s="6"/>
      <c r="E4" s="7"/>
      <c r="F4" s="8"/>
      <c r="G4" s="3">
        <v>45.81962</v>
      </c>
      <c r="H4" s="3" t="s">
        <v>32</v>
      </c>
    </row>
    <row r="5" spans="2:30" x14ac:dyDescent="0.25">
      <c r="B5" s="10" t="s">
        <v>48</v>
      </c>
      <c r="C5" s="3" t="s">
        <v>44</v>
      </c>
      <c r="D5" s="6"/>
      <c r="E5" s="7"/>
      <c r="F5" s="8"/>
      <c r="G5" s="3">
        <v>-122.62619599999999</v>
      </c>
      <c r="H5" s="3" t="s">
        <v>33</v>
      </c>
      <c r="K5" s="3"/>
    </row>
    <row r="6" spans="2:30" x14ac:dyDescent="0.25">
      <c r="B6" s="10" t="s">
        <v>84</v>
      </c>
      <c r="C6" s="3" t="s">
        <v>75</v>
      </c>
      <c r="D6" s="6"/>
      <c r="E6" s="7"/>
      <c r="F6" s="8"/>
      <c r="G6" s="3"/>
      <c r="H6" s="3" t="s">
        <v>7</v>
      </c>
      <c r="K6" s="3"/>
    </row>
    <row r="7" spans="2:30" ht="7.9" customHeight="1" x14ac:dyDescent="0.25">
      <c r="B7" s="6"/>
      <c r="C7" s="6"/>
      <c r="D7" s="6"/>
      <c r="E7" s="7"/>
      <c r="F7" s="7"/>
      <c r="G7" s="11"/>
      <c r="K7" s="3"/>
    </row>
    <row r="8" spans="2:30" x14ac:dyDescent="0.25">
      <c r="B8" s="34" t="s">
        <v>34</v>
      </c>
      <c r="C8" s="35"/>
      <c r="D8" s="35"/>
      <c r="E8" s="36"/>
      <c r="F8" s="31"/>
      <c r="G8" s="32"/>
      <c r="H8" s="33"/>
      <c r="I8" s="33"/>
      <c r="J8" s="33"/>
      <c r="K8" s="33"/>
      <c r="L8" s="33"/>
      <c r="M8" s="33"/>
      <c r="N8" s="33"/>
    </row>
    <row r="9" spans="2:30" ht="14.45" customHeight="1" x14ac:dyDescent="0.25">
      <c r="B9" s="103" t="s">
        <v>83</v>
      </c>
      <c r="C9" s="103"/>
      <c r="D9" s="103"/>
      <c r="E9" s="39" t="s">
        <v>31</v>
      </c>
      <c r="F9" s="41"/>
      <c r="G9" s="40" t="s">
        <v>81</v>
      </c>
      <c r="H9" s="40"/>
      <c r="J9" s="39" t="s">
        <v>31</v>
      </c>
      <c r="K9" s="40"/>
      <c r="L9" s="40" t="s">
        <v>82</v>
      </c>
      <c r="M9" s="40"/>
      <c r="N9" s="40"/>
    </row>
    <row r="10" spans="2:30" ht="14.45" customHeight="1" x14ac:dyDescent="0.25">
      <c r="B10" s="103"/>
      <c r="C10" s="103"/>
      <c r="D10" s="103"/>
      <c r="E10" s="8"/>
      <c r="F10" s="7"/>
      <c r="G10" s="11"/>
    </row>
    <row r="11" spans="2:30" x14ac:dyDescent="0.25">
      <c r="B11" s="103"/>
      <c r="C11" s="103"/>
      <c r="D11" s="103"/>
      <c r="E11" s="8"/>
      <c r="F11" s="7"/>
      <c r="G11" s="11"/>
    </row>
    <row r="12" spans="2:30" x14ac:dyDescent="0.25">
      <c r="B12" s="103"/>
      <c r="C12" s="103"/>
      <c r="D12" s="103"/>
      <c r="E12" s="37"/>
      <c r="F12" s="7"/>
      <c r="G12" s="11"/>
    </row>
    <row r="13" spans="2:30" x14ac:dyDescent="0.25">
      <c r="B13" s="103"/>
      <c r="C13" s="103"/>
      <c r="D13" s="103"/>
      <c r="E13" s="37"/>
      <c r="F13" s="7"/>
      <c r="G13" s="11"/>
    </row>
    <row r="14" spans="2:30" x14ac:dyDescent="0.25">
      <c r="B14" s="103"/>
      <c r="C14" s="103"/>
      <c r="D14" s="103"/>
      <c r="E14" s="37"/>
      <c r="F14" s="7"/>
      <c r="G14" s="11"/>
    </row>
    <row r="15" spans="2:30" x14ac:dyDescent="0.25">
      <c r="B15" s="103"/>
      <c r="C15" s="103"/>
      <c r="D15" s="103"/>
      <c r="E15" s="37"/>
      <c r="F15" s="7"/>
      <c r="G15" s="11"/>
    </row>
    <row r="16" spans="2:30" x14ac:dyDescent="0.25">
      <c r="B16" s="103"/>
      <c r="C16" s="103"/>
      <c r="D16" s="103"/>
      <c r="E16" s="37"/>
      <c r="F16" s="7"/>
      <c r="G16" s="11"/>
    </row>
    <row r="17" spans="1:14" x14ac:dyDescent="0.25">
      <c r="B17" s="103"/>
      <c r="C17" s="103"/>
      <c r="D17" s="103"/>
      <c r="E17" s="37"/>
    </row>
    <row r="18" spans="1:14" x14ac:dyDescent="0.25">
      <c r="B18" s="103"/>
      <c r="C18" s="103"/>
      <c r="D18" s="103"/>
      <c r="E18" s="8"/>
      <c r="F18" s="7"/>
    </row>
    <row r="19" spans="1:14" x14ac:dyDescent="0.25">
      <c r="B19" s="103"/>
      <c r="C19" s="103"/>
      <c r="D19" s="103"/>
      <c r="E19" s="8"/>
      <c r="F19" s="7"/>
      <c r="G19" s="11"/>
    </row>
    <row r="20" spans="1:14" x14ac:dyDescent="0.25">
      <c r="B20" s="46"/>
      <c r="C20" s="46"/>
      <c r="D20" s="46"/>
      <c r="E20" s="37"/>
      <c r="F20" s="7"/>
      <c r="G20" s="11"/>
    </row>
    <row r="21" spans="1:14" x14ac:dyDescent="0.25">
      <c r="B21" s="48" t="s">
        <v>49</v>
      </c>
      <c r="C21" s="47"/>
      <c r="D21" s="47"/>
      <c r="E21" s="37"/>
      <c r="F21" s="7"/>
      <c r="G21" s="11"/>
    </row>
    <row r="22" spans="1:14" ht="18.75" x14ac:dyDescent="0.25">
      <c r="A22">
        <v>0.16</v>
      </c>
      <c r="B22" s="57" t="s">
        <v>37</v>
      </c>
      <c r="C22" s="84">
        <f>FORECAST(0.16,A35:A36,E35:E36)</f>
        <v>28.475000000000001</v>
      </c>
      <c r="D22" s="86" t="s">
        <v>36</v>
      </c>
      <c r="E22" s="37"/>
      <c r="F22" s="7"/>
      <c r="G22" s="11"/>
    </row>
    <row r="23" spans="1:14" ht="18.75" x14ac:dyDescent="0.25">
      <c r="A23">
        <v>0.5</v>
      </c>
      <c r="B23" s="58" t="s">
        <v>38</v>
      </c>
      <c r="C23" s="84">
        <f>FORECAST(0.5,A37:A38,E37:E38)</f>
        <v>48.166666666666671</v>
      </c>
      <c r="D23" s="87" t="s">
        <v>36</v>
      </c>
      <c r="E23" s="37"/>
      <c r="F23" s="7"/>
      <c r="G23" s="11"/>
    </row>
    <row r="24" spans="1:14" ht="18.75" x14ac:dyDescent="0.25">
      <c r="A24">
        <v>0.84</v>
      </c>
      <c r="B24" s="58" t="s">
        <v>39</v>
      </c>
      <c r="C24" s="85">
        <f>FORECAST(0.84,A38:A39,E38:E39)</f>
        <v>81.333333333333329</v>
      </c>
      <c r="D24" s="87" t="s">
        <v>36</v>
      </c>
      <c r="E24" s="37"/>
      <c r="F24" s="7"/>
      <c r="G24" s="11"/>
    </row>
    <row r="25" spans="1:14" x14ac:dyDescent="0.25">
      <c r="C25" s="53" t="s">
        <v>43</v>
      </c>
      <c r="D25" s="12"/>
      <c r="E25" s="38"/>
      <c r="F25" s="38"/>
      <c r="G25" s="38"/>
      <c r="H25" s="38"/>
      <c r="I25" s="38"/>
      <c r="J25" s="38"/>
      <c r="K25" s="38"/>
      <c r="L25" s="38"/>
      <c r="M25" s="38"/>
    </row>
    <row r="26" spans="1:14" x14ac:dyDescent="0.25">
      <c r="B26" s="34" t="s">
        <v>8</v>
      </c>
      <c r="C26" s="52"/>
      <c r="D26" s="52"/>
      <c r="E26" s="32"/>
      <c r="F26" s="36"/>
      <c r="G26" s="32"/>
      <c r="H26" s="32"/>
      <c r="I26" s="32"/>
      <c r="J26" s="32"/>
      <c r="K26" s="32"/>
      <c r="L26" s="32"/>
      <c r="M26" s="32"/>
      <c r="N26" s="32"/>
    </row>
    <row r="27" spans="1:14" x14ac:dyDescent="0.25">
      <c r="B27" s="49" t="s">
        <v>9</v>
      </c>
      <c r="C27" s="50" t="s">
        <v>46</v>
      </c>
      <c r="D27" s="50" t="s">
        <v>47</v>
      </c>
      <c r="E27" s="51" t="s">
        <v>35</v>
      </c>
      <c r="F27" s="7"/>
    </row>
    <row r="28" spans="1:14" x14ac:dyDescent="0.25">
      <c r="A28">
        <v>1</v>
      </c>
      <c r="B28" s="13" t="s">
        <v>10</v>
      </c>
      <c r="C28" s="27" t="s">
        <v>41</v>
      </c>
      <c r="D28" s="14"/>
      <c r="E28" s="54">
        <v>0</v>
      </c>
      <c r="F28" s="7"/>
    </row>
    <row r="29" spans="1:14" x14ac:dyDescent="0.25">
      <c r="A29">
        <v>2</v>
      </c>
      <c r="B29" s="15" t="s">
        <v>11</v>
      </c>
      <c r="C29" s="28" t="s">
        <v>40</v>
      </c>
      <c r="D29" s="16"/>
      <c r="E29" s="55">
        <f>SUM(D$28:D28)/$D$43</f>
        <v>0</v>
      </c>
      <c r="F29" s="7"/>
    </row>
    <row r="30" spans="1:14" x14ac:dyDescent="0.25">
      <c r="A30">
        <v>4</v>
      </c>
      <c r="B30" s="15" t="s">
        <v>12</v>
      </c>
      <c r="C30" s="28" t="s">
        <v>28</v>
      </c>
      <c r="D30" s="16"/>
      <c r="E30" s="55">
        <f>SUM(D$28:D29)/$D$43</f>
        <v>0</v>
      </c>
      <c r="F30" s="7"/>
    </row>
    <row r="31" spans="1:14" x14ac:dyDescent="0.25">
      <c r="A31">
        <v>5.6</v>
      </c>
      <c r="B31" s="15" t="s">
        <v>12</v>
      </c>
      <c r="C31" s="28" t="s">
        <v>29</v>
      </c>
      <c r="D31" s="16"/>
      <c r="E31" s="55">
        <f>SUM(D$28:D30)/$D$43</f>
        <v>0</v>
      </c>
      <c r="F31" s="7"/>
    </row>
    <row r="32" spans="1:14" x14ac:dyDescent="0.25">
      <c r="A32">
        <v>8</v>
      </c>
      <c r="B32" s="15" t="s">
        <v>13</v>
      </c>
      <c r="C32" s="28" t="s">
        <v>20</v>
      </c>
      <c r="D32" s="16">
        <v>1</v>
      </c>
      <c r="E32" s="55">
        <f>SUM(D$28:D31)/$D$43</f>
        <v>0</v>
      </c>
      <c r="F32" s="7"/>
    </row>
    <row r="33" spans="1:14" x14ac:dyDescent="0.25">
      <c r="A33">
        <v>11</v>
      </c>
      <c r="B33" s="15" t="s">
        <v>13</v>
      </c>
      <c r="C33" s="28" t="s">
        <v>21</v>
      </c>
      <c r="D33" s="16">
        <v>1</v>
      </c>
      <c r="E33" s="55">
        <f>SUM(D$28:D32)/$D$43</f>
        <v>0.01</v>
      </c>
      <c r="F33" s="7"/>
    </row>
    <row r="34" spans="1:14" x14ac:dyDescent="0.25">
      <c r="A34">
        <v>16</v>
      </c>
      <c r="B34" s="15" t="s">
        <v>14</v>
      </c>
      <c r="C34" s="28" t="s">
        <v>22</v>
      </c>
      <c r="D34" s="16">
        <v>4</v>
      </c>
      <c r="E34" s="55">
        <f>SUM(D$28:D33)/$D$43</f>
        <v>0.02</v>
      </c>
      <c r="F34" s="7"/>
    </row>
    <row r="35" spans="1:14" x14ac:dyDescent="0.25">
      <c r="A35">
        <v>22.6</v>
      </c>
      <c r="B35" s="15" t="s">
        <v>14</v>
      </c>
      <c r="C35" s="28" t="s">
        <v>23</v>
      </c>
      <c r="D35" s="16">
        <v>16</v>
      </c>
      <c r="E35" s="55">
        <f>SUM(D$28:D34)/$D$43</f>
        <v>0.06</v>
      </c>
      <c r="F35" s="7"/>
    </row>
    <row r="36" spans="1:14" x14ac:dyDescent="0.25">
      <c r="A36">
        <v>32</v>
      </c>
      <c r="B36" s="15" t="s">
        <v>15</v>
      </c>
      <c r="C36" s="28" t="s">
        <v>24</v>
      </c>
      <c r="D36" s="16">
        <v>24</v>
      </c>
      <c r="E36" s="55">
        <f>SUM(D$28:D35)/$D$43</f>
        <v>0.22</v>
      </c>
      <c r="F36" s="7"/>
    </row>
    <row r="37" spans="1:14" x14ac:dyDescent="0.25">
      <c r="A37">
        <v>45</v>
      </c>
      <c r="B37" s="15" t="s">
        <v>15</v>
      </c>
      <c r="C37" s="28" t="s">
        <v>25</v>
      </c>
      <c r="D37" s="16">
        <v>24</v>
      </c>
      <c r="E37" s="55">
        <f>SUM(D$28:D36)/$D$43</f>
        <v>0.46</v>
      </c>
      <c r="F37" s="7"/>
    </row>
    <row r="38" spans="1:14" x14ac:dyDescent="0.25">
      <c r="A38">
        <v>64</v>
      </c>
      <c r="B38" s="15" t="s">
        <v>16</v>
      </c>
      <c r="C38" s="28" t="s">
        <v>26</v>
      </c>
      <c r="D38" s="16">
        <v>21</v>
      </c>
      <c r="E38" s="55">
        <f>SUM(D$28:D37)/$D$43</f>
        <v>0.7</v>
      </c>
      <c r="F38" s="7"/>
    </row>
    <row r="39" spans="1:14" x14ac:dyDescent="0.25">
      <c r="A39">
        <v>90</v>
      </c>
      <c r="B39" s="15" t="s">
        <v>16</v>
      </c>
      <c r="C39" s="28" t="s">
        <v>27</v>
      </c>
      <c r="D39" s="16">
        <v>7</v>
      </c>
      <c r="E39" s="55">
        <f>SUM(D$28:D38)/$D$43</f>
        <v>0.91</v>
      </c>
      <c r="F39" s="7"/>
    </row>
    <row r="40" spans="1:14" x14ac:dyDescent="0.25">
      <c r="A40">
        <v>128</v>
      </c>
      <c r="B40" s="15" t="s">
        <v>17</v>
      </c>
      <c r="C40" s="28" t="s">
        <v>50</v>
      </c>
      <c r="D40" s="16">
        <v>2</v>
      </c>
      <c r="E40" s="55">
        <f>SUM(D$28:D39)/$D$43</f>
        <v>0.98</v>
      </c>
      <c r="F40" s="7"/>
    </row>
    <row r="41" spans="1:14" x14ac:dyDescent="0.25">
      <c r="A41">
        <v>180</v>
      </c>
      <c r="B41" s="15" t="s">
        <v>18</v>
      </c>
      <c r="C41" s="29" t="s">
        <v>51</v>
      </c>
      <c r="D41" s="16"/>
      <c r="E41" s="55">
        <f>SUM(D$28:D40)/$D$43</f>
        <v>1</v>
      </c>
      <c r="F41" s="8"/>
      <c r="G41" s="11"/>
      <c r="H41" s="11"/>
      <c r="I41" s="11"/>
      <c r="J41" s="11"/>
      <c r="K41" s="11"/>
      <c r="L41" s="11"/>
      <c r="M41" s="11"/>
      <c r="N41" s="11"/>
    </row>
    <row r="42" spans="1:14" ht="15.75" thickBot="1" x14ac:dyDescent="0.3">
      <c r="A42">
        <v>256</v>
      </c>
      <c r="B42" s="17" t="s">
        <v>52</v>
      </c>
      <c r="C42" s="30" t="s">
        <v>42</v>
      </c>
      <c r="D42" s="18"/>
      <c r="E42" s="56">
        <f>SUM(D$28:D41)/$D$43</f>
        <v>1</v>
      </c>
      <c r="F42" s="8"/>
      <c r="G42" s="11"/>
      <c r="H42" s="11"/>
      <c r="I42" s="11"/>
      <c r="J42" s="11"/>
      <c r="K42" s="11"/>
      <c r="L42" s="11"/>
      <c r="M42" s="11"/>
      <c r="N42" s="11"/>
    </row>
    <row r="43" spans="1:14" x14ac:dyDescent="0.25">
      <c r="B43" s="13"/>
      <c r="C43" s="43" t="s">
        <v>19</v>
      </c>
      <c r="D43" s="42">
        <f>SUM(D28:D42)</f>
        <v>100</v>
      </c>
      <c r="E43" s="13"/>
    </row>
    <row r="44" spans="1:14" ht="11.45" customHeight="1" x14ac:dyDescent="0.25">
      <c r="B44" s="13"/>
      <c r="C44" s="26"/>
      <c r="D44" s="26"/>
      <c r="E44" s="13"/>
    </row>
    <row r="45" spans="1:14" x14ac:dyDescent="0.25">
      <c r="B45" s="25"/>
      <c r="C45" s="25"/>
      <c r="D45" s="25"/>
      <c r="E45" s="24"/>
      <c r="F45" s="24"/>
      <c r="G45" s="24"/>
      <c r="H45" s="24"/>
      <c r="I45" s="24"/>
      <c r="J45" s="24"/>
      <c r="K45" s="24"/>
      <c r="L45" s="24"/>
      <c r="M45" s="24"/>
      <c r="N45" s="24"/>
    </row>
  </sheetData>
  <mergeCells count="1">
    <mergeCell ref="B9:D19"/>
  </mergeCells>
  <pageMargins left="0.9" right="0.5" top="1" bottom="0.9" header="0.6" footer="0.4"/>
  <pageSetup scale="72" orientation="landscape" r:id="rId1"/>
  <headerFooter>
    <oddHeader xml:space="preserve">&amp;L&amp;"Arial,Italic"&amp;10Dry Creek  - SCWA&amp;"Sylfaen,Italic"
&amp;C&amp;"Arial,Italic"&amp;10Tab:  &amp;A&amp;R&amp;"Arial,Italic"&amp;10&amp;D   &amp;T&amp;"Sylfaen,Italic"
</oddHeader>
    <oddFooter>&amp;L&amp;"Arial,Italic"&amp;8
&amp;Z&amp;F&amp;10
Inter-Fluve, Inc.&amp;R&amp;"Sylfaen,Italic"&amp;10
&amp;"Arial,Italic"&amp;P/&amp;N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5F307-C4B1-4FBF-9D15-E966830201B9}">
  <sheetPr codeName="Sheet14">
    <pageSetUpPr fitToPage="1"/>
  </sheetPr>
  <dimension ref="A1:AD45"/>
  <sheetViews>
    <sheetView view="pageBreakPreview" zoomScale="85" zoomScaleNormal="85" zoomScaleSheetLayoutView="85" zoomScalePageLayoutView="70" workbookViewId="0">
      <selection activeCell="B9" sqref="B9:D19"/>
    </sheetView>
  </sheetViews>
  <sheetFormatPr defaultColWidth="9.140625" defaultRowHeight="15" x14ac:dyDescent="0.25"/>
  <cols>
    <col min="2" max="2" width="22.7109375" style="2" customWidth="1"/>
    <col min="3" max="3" width="17" style="2" customWidth="1"/>
    <col min="4" max="4" width="15" style="2" customWidth="1"/>
    <col min="5" max="5" width="17.85546875" customWidth="1"/>
    <col min="7" max="7" width="16.7109375" customWidth="1"/>
    <col min="14" max="14" width="14.7109375" customWidth="1"/>
  </cols>
  <sheetData>
    <row r="1" spans="2:30" ht="18" x14ac:dyDescent="0.25">
      <c r="B1" s="19" t="s">
        <v>0</v>
      </c>
      <c r="C1" s="20"/>
      <c r="D1" s="20"/>
      <c r="E1" s="21"/>
      <c r="F1" s="22"/>
      <c r="G1" s="23"/>
      <c r="H1" s="24"/>
      <c r="I1" s="24"/>
      <c r="J1" s="24"/>
      <c r="K1" s="24"/>
      <c r="L1" s="24"/>
      <c r="M1" s="24"/>
      <c r="N1" s="24"/>
    </row>
    <row r="2" spans="2:30" x14ac:dyDescent="0.25">
      <c r="B2" s="45" t="s">
        <v>55</v>
      </c>
      <c r="C2" s="3" t="s">
        <v>1</v>
      </c>
      <c r="D2" s="96"/>
      <c r="E2" s="97"/>
      <c r="F2" s="4"/>
      <c r="G2" s="59">
        <v>43391</v>
      </c>
      <c r="H2" s="3" t="s">
        <v>2</v>
      </c>
      <c r="J2" s="44"/>
      <c r="L2" s="9" t="s">
        <v>179</v>
      </c>
      <c r="M2" s="9"/>
      <c r="N2" s="3" t="s">
        <v>3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x14ac:dyDescent="0.25">
      <c r="B3" s="5" t="s">
        <v>62</v>
      </c>
      <c r="C3" s="3" t="s">
        <v>5</v>
      </c>
      <c r="D3" s="6"/>
      <c r="E3" s="7"/>
      <c r="F3" s="8"/>
      <c r="G3" s="3"/>
      <c r="H3" s="3" t="s">
        <v>4</v>
      </c>
    </row>
    <row r="4" spans="2:30" x14ac:dyDescent="0.25">
      <c r="B4" s="10" t="s">
        <v>80</v>
      </c>
      <c r="C4" s="3" t="s">
        <v>45</v>
      </c>
      <c r="D4" s="6"/>
      <c r="E4" s="7"/>
      <c r="F4" s="8"/>
      <c r="G4" s="3">
        <v>45.819665000000001</v>
      </c>
      <c r="H4" s="3" t="s">
        <v>32</v>
      </c>
    </row>
    <row r="5" spans="2:30" x14ac:dyDescent="0.25">
      <c r="B5" s="10" t="s">
        <v>48</v>
      </c>
      <c r="C5" s="3" t="s">
        <v>44</v>
      </c>
      <c r="D5" s="6"/>
      <c r="E5" s="7"/>
      <c r="F5" s="8"/>
      <c r="G5" s="3">
        <v>-122.62658</v>
      </c>
      <c r="H5" s="3" t="s">
        <v>33</v>
      </c>
      <c r="K5" s="3"/>
    </row>
    <row r="6" spans="2:30" x14ac:dyDescent="0.25">
      <c r="B6" s="10" t="s">
        <v>74</v>
      </c>
      <c r="C6" s="3" t="s">
        <v>75</v>
      </c>
      <c r="D6" s="6"/>
      <c r="E6" s="7"/>
      <c r="F6" s="8"/>
      <c r="G6" s="3"/>
      <c r="H6" s="3" t="s">
        <v>7</v>
      </c>
      <c r="K6" s="3"/>
    </row>
    <row r="7" spans="2:30" ht="7.9" customHeight="1" x14ac:dyDescent="0.25">
      <c r="B7" s="6"/>
      <c r="C7" s="6"/>
      <c r="D7" s="6"/>
      <c r="E7" s="7"/>
      <c r="F7" s="7"/>
      <c r="G7" s="11"/>
      <c r="K7" s="3"/>
    </row>
    <row r="8" spans="2:30" x14ac:dyDescent="0.25">
      <c r="B8" s="34" t="s">
        <v>34</v>
      </c>
      <c r="C8" s="35"/>
      <c r="D8" s="35"/>
      <c r="E8" s="36"/>
      <c r="F8" s="31"/>
      <c r="G8" s="32"/>
      <c r="H8" s="33"/>
      <c r="I8" s="33"/>
      <c r="J8" s="33"/>
      <c r="K8" s="33"/>
      <c r="L8" s="33"/>
      <c r="M8" s="33"/>
      <c r="N8" s="33"/>
    </row>
    <row r="9" spans="2:30" ht="14.45" customHeight="1" x14ac:dyDescent="0.25">
      <c r="B9" s="103" t="s">
        <v>79</v>
      </c>
      <c r="C9" s="103"/>
      <c r="D9" s="103"/>
      <c r="E9" s="39" t="s">
        <v>31</v>
      </c>
      <c r="G9" s="41" t="s">
        <v>77</v>
      </c>
      <c r="H9" s="40"/>
      <c r="J9" s="39" t="s">
        <v>31</v>
      </c>
      <c r="K9" s="40"/>
      <c r="L9" s="41" t="s">
        <v>78</v>
      </c>
      <c r="M9" s="40"/>
      <c r="N9" s="40"/>
    </row>
    <row r="10" spans="2:30" ht="14.45" customHeight="1" x14ac:dyDescent="0.25">
      <c r="B10" s="103"/>
      <c r="C10" s="103"/>
      <c r="D10" s="103"/>
      <c r="E10" s="8"/>
      <c r="F10" s="7"/>
      <c r="G10" s="11"/>
    </row>
    <row r="11" spans="2:30" x14ac:dyDescent="0.25">
      <c r="B11" s="103"/>
      <c r="C11" s="103"/>
      <c r="D11" s="103"/>
      <c r="E11" s="8"/>
      <c r="F11" s="7"/>
      <c r="G11" s="11"/>
    </row>
    <row r="12" spans="2:30" x14ac:dyDescent="0.25">
      <c r="B12" s="103"/>
      <c r="C12" s="103"/>
      <c r="D12" s="103"/>
      <c r="E12" s="37"/>
      <c r="F12" s="7"/>
      <c r="G12" s="11"/>
    </row>
    <row r="13" spans="2:30" x14ac:dyDescent="0.25">
      <c r="B13" s="103"/>
      <c r="C13" s="103"/>
      <c r="D13" s="103"/>
      <c r="E13" s="37"/>
      <c r="F13" s="7"/>
      <c r="G13" s="11"/>
    </row>
    <row r="14" spans="2:30" x14ac:dyDescent="0.25">
      <c r="B14" s="103"/>
      <c r="C14" s="103"/>
      <c r="D14" s="103"/>
      <c r="E14" s="37"/>
      <c r="F14" s="7"/>
      <c r="G14" s="11"/>
    </row>
    <row r="15" spans="2:30" x14ac:dyDescent="0.25">
      <c r="B15" s="103"/>
      <c r="C15" s="103"/>
      <c r="D15" s="103"/>
      <c r="E15" s="37"/>
      <c r="F15" s="7"/>
      <c r="G15" s="11"/>
    </row>
    <row r="16" spans="2:30" x14ac:dyDescent="0.25">
      <c r="B16" s="103"/>
      <c r="C16" s="103"/>
      <c r="D16" s="103"/>
      <c r="E16" s="37"/>
      <c r="F16" s="7"/>
      <c r="G16" s="11"/>
    </row>
    <row r="17" spans="1:14" x14ac:dyDescent="0.25">
      <c r="B17" s="103"/>
      <c r="C17" s="103"/>
      <c r="D17" s="103"/>
      <c r="E17" s="37"/>
    </row>
    <row r="18" spans="1:14" x14ac:dyDescent="0.25">
      <c r="B18" s="103"/>
      <c r="C18" s="103"/>
      <c r="D18" s="103"/>
      <c r="E18" s="8"/>
      <c r="F18" s="7"/>
    </row>
    <row r="19" spans="1:14" x14ac:dyDescent="0.25">
      <c r="B19" s="103"/>
      <c r="C19" s="103"/>
      <c r="D19" s="103"/>
      <c r="E19" s="8"/>
      <c r="F19" s="7"/>
      <c r="G19" s="11"/>
    </row>
    <row r="20" spans="1:14" x14ac:dyDescent="0.25">
      <c r="B20" s="46"/>
      <c r="C20" s="46"/>
      <c r="D20" s="46"/>
      <c r="E20" s="37"/>
      <c r="F20" s="7"/>
      <c r="G20" s="11"/>
    </row>
    <row r="21" spans="1:14" x14ac:dyDescent="0.25">
      <c r="B21" s="48" t="s">
        <v>49</v>
      </c>
      <c r="C21" s="47"/>
      <c r="D21" s="47"/>
      <c r="E21" s="37"/>
      <c r="F21" s="7"/>
      <c r="G21" s="11"/>
    </row>
    <row r="22" spans="1:14" ht="18.75" x14ac:dyDescent="0.25">
      <c r="A22">
        <v>0.16</v>
      </c>
      <c r="B22" s="57" t="s">
        <v>37</v>
      </c>
      <c r="C22" s="84">
        <f>FORECAST(0.16,A36:A37,E36:E37)</f>
        <v>39.3125</v>
      </c>
      <c r="D22" s="86" t="s">
        <v>36</v>
      </c>
      <c r="E22" s="37"/>
      <c r="F22" s="7"/>
      <c r="G22" s="11"/>
    </row>
    <row r="23" spans="1:14" ht="18.75" x14ac:dyDescent="0.25">
      <c r="A23">
        <v>0.5</v>
      </c>
      <c r="B23" s="58" t="s">
        <v>38</v>
      </c>
      <c r="C23" s="84">
        <f>FORECAST(0.5,A38:A39,E38:E39)</f>
        <v>73</v>
      </c>
      <c r="D23" s="87" t="s">
        <v>36</v>
      </c>
      <c r="E23" s="37"/>
      <c r="F23" s="7"/>
      <c r="G23" s="11"/>
    </row>
    <row r="24" spans="1:14" ht="18.75" x14ac:dyDescent="0.25">
      <c r="A24">
        <v>0.84</v>
      </c>
      <c r="B24" s="58" t="s">
        <v>39</v>
      </c>
      <c r="C24" s="85">
        <f>FORECAST(0.84,A39:A40,E39:E40)</f>
        <v>118.08695652173913</v>
      </c>
      <c r="D24" s="87" t="s">
        <v>36</v>
      </c>
      <c r="E24" s="37"/>
      <c r="F24" s="7"/>
      <c r="G24" s="11"/>
    </row>
    <row r="25" spans="1:14" x14ac:dyDescent="0.25">
      <c r="C25" s="53" t="s">
        <v>43</v>
      </c>
      <c r="D25" s="12"/>
      <c r="E25" s="38"/>
      <c r="F25" s="38"/>
      <c r="G25" s="38"/>
      <c r="H25" s="38"/>
      <c r="I25" s="38"/>
      <c r="J25" s="38"/>
      <c r="K25" s="38"/>
      <c r="L25" s="38"/>
      <c r="M25" s="38"/>
    </row>
    <row r="26" spans="1:14" x14ac:dyDescent="0.25">
      <c r="B26" s="34" t="s">
        <v>8</v>
      </c>
      <c r="C26" s="52"/>
      <c r="D26" s="52"/>
      <c r="E26" s="32"/>
      <c r="F26" s="36"/>
      <c r="G26" s="32"/>
      <c r="H26" s="32"/>
      <c r="I26" s="32"/>
      <c r="J26" s="32"/>
      <c r="K26" s="32"/>
      <c r="L26" s="32"/>
      <c r="M26" s="32"/>
      <c r="N26" s="32"/>
    </row>
    <row r="27" spans="1:14" x14ac:dyDescent="0.25">
      <c r="B27" s="49" t="s">
        <v>9</v>
      </c>
      <c r="C27" s="50" t="s">
        <v>46</v>
      </c>
      <c r="D27" s="50" t="s">
        <v>47</v>
      </c>
      <c r="E27" s="51" t="s">
        <v>35</v>
      </c>
      <c r="F27" s="7"/>
    </row>
    <row r="28" spans="1:14" x14ac:dyDescent="0.25">
      <c r="A28">
        <v>1</v>
      </c>
      <c r="B28" s="13" t="s">
        <v>10</v>
      </c>
      <c r="C28" s="27" t="s">
        <v>41</v>
      </c>
      <c r="D28" s="14"/>
      <c r="E28" s="54">
        <v>0</v>
      </c>
      <c r="F28" s="7"/>
    </row>
    <row r="29" spans="1:14" x14ac:dyDescent="0.25">
      <c r="A29">
        <v>2</v>
      </c>
      <c r="B29" s="15" t="s">
        <v>11</v>
      </c>
      <c r="C29" s="28" t="s">
        <v>40</v>
      </c>
      <c r="D29" s="16"/>
      <c r="E29" s="55">
        <f>SUM(D$28:D28)/$D$43</f>
        <v>0</v>
      </c>
      <c r="F29" s="7"/>
    </row>
    <row r="30" spans="1:14" x14ac:dyDescent="0.25">
      <c r="A30">
        <v>4</v>
      </c>
      <c r="B30" s="15" t="s">
        <v>12</v>
      </c>
      <c r="C30" s="28" t="s">
        <v>28</v>
      </c>
      <c r="D30" s="16"/>
      <c r="E30" s="55">
        <f>SUM(D$28:D29)/$D$43</f>
        <v>0</v>
      </c>
      <c r="F30" s="7"/>
    </row>
    <row r="31" spans="1:14" x14ac:dyDescent="0.25">
      <c r="A31">
        <v>5.6</v>
      </c>
      <c r="B31" s="15" t="s">
        <v>12</v>
      </c>
      <c r="C31" s="28" t="s">
        <v>29</v>
      </c>
      <c r="D31" s="16"/>
      <c r="E31" s="55">
        <f>SUM(D$28:D30)/$D$43</f>
        <v>0</v>
      </c>
      <c r="F31" s="7"/>
    </row>
    <row r="32" spans="1:14" x14ac:dyDescent="0.25">
      <c r="A32">
        <v>8</v>
      </c>
      <c r="B32" s="15" t="s">
        <v>13</v>
      </c>
      <c r="C32" s="28" t="s">
        <v>20</v>
      </c>
      <c r="D32" s="16">
        <v>1</v>
      </c>
      <c r="E32" s="55">
        <f>SUM(D$28:D31)/$D$43</f>
        <v>0</v>
      </c>
      <c r="F32" s="7"/>
    </row>
    <row r="33" spans="1:14" x14ac:dyDescent="0.25">
      <c r="A33">
        <v>11</v>
      </c>
      <c r="B33" s="15" t="s">
        <v>13</v>
      </c>
      <c r="C33" s="28" t="s">
        <v>21</v>
      </c>
      <c r="D33" s="16">
        <v>1</v>
      </c>
      <c r="E33" s="55">
        <f>SUM(D$28:D32)/$D$43</f>
        <v>0.01</v>
      </c>
      <c r="F33" s="7"/>
    </row>
    <row r="34" spans="1:14" x14ac:dyDescent="0.25">
      <c r="A34">
        <v>16</v>
      </c>
      <c r="B34" s="15" t="s">
        <v>14</v>
      </c>
      <c r="C34" s="28" t="s">
        <v>22</v>
      </c>
      <c r="D34" s="16">
        <v>1</v>
      </c>
      <c r="E34" s="55">
        <f>SUM(D$28:D33)/$D$43</f>
        <v>0.02</v>
      </c>
      <c r="F34" s="7"/>
    </row>
    <row r="35" spans="1:14" x14ac:dyDescent="0.25">
      <c r="A35">
        <v>22.6</v>
      </c>
      <c r="B35" s="15" t="s">
        <v>14</v>
      </c>
      <c r="C35" s="28" t="s">
        <v>23</v>
      </c>
      <c r="D35" s="16">
        <v>4</v>
      </c>
      <c r="E35" s="55">
        <f>SUM(D$28:D34)/$D$43</f>
        <v>0.03</v>
      </c>
      <c r="F35" s="7"/>
    </row>
    <row r="36" spans="1:14" x14ac:dyDescent="0.25">
      <c r="A36">
        <v>32</v>
      </c>
      <c r="B36" s="15" t="s">
        <v>15</v>
      </c>
      <c r="C36" s="28" t="s">
        <v>24</v>
      </c>
      <c r="D36" s="16">
        <v>16</v>
      </c>
      <c r="E36" s="55">
        <f>SUM(D$28:D35)/$D$43</f>
        <v>7.0000000000000007E-2</v>
      </c>
      <c r="F36" s="7"/>
    </row>
    <row r="37" spans="1:14" x14ac:dyDescent="0.25">
      <c r="A37">
        <v>45</v>
      </c>
      <c r="B37" s="15" t="s">
        <v>15</v>
      </c>
      <c r="C37" s="28" t="s">
        <v>25</v>
      </c>
      <c r="D37" s="16">
        <v>18</v>
      </c>
      <c r="E37" s="55">
        <f>SUM(D$28:D36)/$D$43</f>
        <v>0.23</v>
      </c>
      <c r="F37" s="7"/>
    </row>
    <row r="38" spans="1:14" x14ac:dyDescent="0.25">
      <c r="A38">
        <v>64</v>
      </c>
      <c r="B38" s="15" t="s">
        <v>16</v>
      </c>
      <c r="C38" s="28" t="s">
        <v>26</v>
      </c>
      <c r="D38" s="16">
        <v>26</v>
      </c>
      <c r="E38" s="55">
        <f>SUM(D$28:D37)/$D$43</f>
        <v>0.41</v>
      </c>
      <c r="F38" s="7"/>
    </row>
    <row r="39" spans="1:14" x14ac:dyDescent="0.25">
      <c r="A39">
        <v>90</v>
      </c>
      <c r="B39" s="15" t="s">
        <v>16</v>
      </c>
      <c r="C39" s="28" t="s">
        <v>27</v>
      </c>
      <c r="D39" s="16">
        <v>23</v>
      </c>
      <c r="E39" s="55">
        <f>SUM(D$28:D38)/$D$43</f>
        <v>0.67</v>
      </c>
      <c r="F39" s="7"/>
    </row>
    <row r="40" spans="1:14" x14ac:dyDescent="0.25">
      <c r="A40">
        <v>128</v>
      </c>
      <c r="B40" s="15" t="s">
        <v>17</v>
      </c>
      <c r="C40" s="28" t="s">
        <v>50</v>
      </c>
      <c r="D40" s="16">
        <v>7</v>
      </c>
      <c r="E40" s="55">
        <f>SUM(D$28:D39)/$D$43</f>
        <v>0.9</v>
      </c>
      <c r="F40" s="7"/>
    </row>
    <row r="41" spans="1:14" x14ac:dyDescent="0.25">
      <c r="A41">
        <v>180</v>
      </c>
      <c r="B41" s="15" t="s">
        <v>18</v>
      </c>
      <c r="C41" s="29" t="s">
        <v>51</v>
      </c>
      <c r="D41" s="16">
        <v>3</v>
      </c>
      <c r="E41" s="55">
        <f>SUM(D$28:D40)/$D$43</f>
        <v>0.97</v>
      </c>
      <c r="F41" s="8"/>
      <c r="G41" s="11"/>
      <c r="H41" s="11"/>
      <c r="I41" s="11"/>
      <c r="J41" s="11"/>
      <c r="K41" s="11"/>
      <c r="L41" s="11"/>
      <c r="M41" s="11"/>
      <c r="N41" s="11"/>
    </row>
    <row r="42" spans="1:14" ht="15.75" thickBot="1" x14ac:dyDescent="0.3">
      <c r="A42">
        <v>256</v>
      </c>
      <c r="B42" s="17" t="s">
        <v>52</v>
      </c>
      <c r="C42" s="30" t="s">
        <v>42</v>
      </c>
      <c r="D42" s="18"/>
      <c r="E42" s="56">
        <f>SUM(D$28:D41)/$D$43</f>
        <v>1</v>
      </c>
      <c r="F42" s="8"/>
      <c r="G42" s="11"/>
      <c r="H42" s="11"/>
      <c r="I42" s="11"/>
      <c r="J42" s="11"/>
      <c r="K42" s="11"/>
      <c r="L42" s="11"/>
      <c r="M42" s="11"/>
      <c r="N42" s="11"/>
    </row>
    <row r="43" spans="1:14" x14ac:dyDescent="0.25">
      <c r="B43" s="13"/>
      <c r="C43" s="43" t="s">
        <v>19</v>
      </c>
      <c r="D43" s="42">
        <f>SUM(D28:D42)</f>
        <v>100</v>
      </c>
      <c r="E43" s="13"/>
    </row>
    <row r="44" spans="1:14" ht="11.45" customHeight="1" x14ac:dyDescent="0.25">
      <c r="B44" s="13"/>
      <c r="C44" s="26"/>
      <c r="D44" s="26"/>
      <c r="E44" s="13"/>
    </row>
    <row r="45" spans="1:14" x14ac:dyDescent="0.25">
      <c r="B45" s="25"/>
      <c r="C45" s="25"/>
      <c r="D45" s="25"/>
      <c r="E45" s="24"/>
      <c r="F45" s="24"/>
      <c r="G45" s="24"/>
      <c r="H45" s="24"/>
      <c r="I45" s="24"/>
      <c r="J45" s="24"/>
      <c r="K45" s="24"/>
      <c r="L45" s="24"/>
      <c r="M45" s="24"/>
      <c r="N45" s="24"/>
    </row>
  </sheetData>
  <mergeCells count="1">
    <mergeCell ref="B9:D19"/>
  </mergeCells>
  <pageMargins left="0.9" right="0.5" top="1" bottom="0.9" header="0.6" footer="0.4"/>
  <pageSetup scale="72" orientation="landscape" r:id="rId1"/>
  <headerFooter>
    <oddHeader xml:space="preserve">&amp;L&amp;"Arial,Italic"&amp;10Dry Creek  - SCWA&amp;"Sylfaen,Italic"
&amp;C&amp;"Arial,Italic"&amp;10Tab:  &amp;A&amp;R&amp;"Arial,Italic"&amp;10&amp;D   &amp;T&amp;"Sylfaen,Italic"
</oddHeader>
    <oddFooter>&amp;L&amp;"Arial,Italic"&amp;8
&amp;Z&amp;F&amp;10
Inter-Fluve, Inc.&amp;R&amp;"Sylfaen,Italic"&amp;10
&amp;"Arial,Italic"&amp;P/&amp;N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A73D6-982E-4B8D-BFB1-54A08C245765}">
  <sheetPr>
    <pageSetUpPr fitToPage="1"/>
  </sheetPr>
  <dimension ref="A1:AD45"/>
  <sheetViews>
    <sheetView view="pageBreakPreview" zoomScale="85" zoomScaleNormal="85" zoomScaleSheetLayoutView="85" zoomScalePageLayoutView="70" workbookViewId="0">
      <selection activeCell="C25" sqref="C25"/>
    </sheetView>
  </sheetViews>
  <sheetFormatPr defaultColWidth="9.140625" defaultRowHeight="15" x14ac:dyDescent="0.25"/>
  <cols>
    <col min="2" max="2" width="22.7109375" style="2" customWidth="1"/>
    <col min="3" max="3" width="17" style="2" customWidth="1"/>
    <col min="4" max="4" width="15" style="2" customWidth="1"/>
    <col min="5" max="5" width="17.85546875" customWidth="1"/>
    <col min="7" max="7" width="16.7109375" customWidth="1"/>
    <col min="14" max="14" width="14.7109375" customWidth="1"/>
  </cols>
  <sheetData>
    <row r="1" spans="2:30" ht="18" x14ac:dyDescent="0.25">
      <c r="B1" s="19" t="s">
        <v>0</v>
      </c>
      <c r="C1" s="20"/>
      <c r="D1" s="20"/>
      <c r="E1" s="21"/>
      <c r="F1" s="22"/>
      <c r="G1" s="23"/>
      <c r="H1" s="24"/>
      <c r="I1" s="24"/>
      <c r="J1" s="24"/>
      <c r="K1" s="24"/>
      <c r="L1" s="24"/>
      <c r="M1" s="24"/>
      <c r="N1" s="24"/>
    </row>
    <row r="2" spans="2:30" x14ac:dyDescent="0.25">
      <c r="B2" s="45" t="s">
        <v>55</v>
      </c>
      <c r="C2" s="3" t="s">
        <v>1</v>
      </c>
      <c r="D2" s="96"/>
      <c r="E2" s="97"/>
      <c r="F2" s="4"/>
      <c r="G2" s="59">
        <v>43391</v>
      </c>
      <c r="H2" s="3" t="s">
        <v>2</v>
      </c>
      <c r="J2" s="44"/>
      <c r="L2" s="9" t="s">
        <v>179</v>
      </c>
      <c r="M2" s="9"/>
      <c r="N2" s="3" t="s">
        <v>3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x14ac:dyDescent="0.25">
      <c r="B3" s="5" t="s">
        <v>187</v>
      </c>
      <c r="C3" s="3" t="s">
        <v>5</v>
      </c>
      <c r="D3" s="6"/>
      <c r="E3" s="7"/>
      <c r="F3" s="8"/>
      <c r="G3" s="3"/>
      <c r="H3" s="3" t="s">
        <v>4</v>
      </c>
    </row>
    <row r="4" spans="2:30" x14ac:dyDescent="0.25">
      <c r="B4" s="10" t="s">
        <v>6</v>
      </c>
      <c r="C4" s="3" t="s">
        <v>45</v>
      </c>
      <c r="D4" s="6"/>
      <c r="E4" s="7"/>
      <c r="F4" s="8"/>
      <c r="G4" s="3">
        <v>45.817832000000003</v>
      </c>
      <c r="H4" s="3" t="s">
        <v>32</v>
      </c>
    </row>
    <row r="5" spans="2:30" x14ac:dyDescent="0.25">
      <c r="B5" s="10" t="s">
        <v>48</v>
      </c>
      <c r="C5" s="3" t="s">
        <v>44</v>
      </c>
      <c r="D5" s="6"/>
      <c r="E5" s="7"/>
      <c r="F5" s="8"/>
      <c r="G5" s="3">
        <v>-122.62383800000001</v>
      </c>
      <c r="H5" s="3" t="s">
        <v>33</v>
      </c>
      <c r="K5" s="3"/>
    </row>
    <row r="6" spans="2:30" x14ac:dyDescent="0.25">
      <c r="B6" s="10" t="s">
        <v>84</v>
      </c>
      <c r="C6" s="3" t="s">
        <v>75</v>
      </c>
      <c r="D6" s="6"/>
      <c r="E6" s="7"/>
      <c r="F6" s="8"/>
      <c r="G6" s="3"/>
      <c r="H6" s="3" t="s">
        <v>7</v>
      </c>
      <c r="K6" s="3"/>
    </row>
    <row r="7" spans="2:30" ht="7.9" customHeight="1" x14ac:dyDescent="0.25">
      <c r="B7" s="6"/>
      <c r="C7" s="6"/>
      <c r="D7" s="6"/>
      <c r="E7" s="7"/>
      <c r="F7" s="7"/>
      <c r="G7" s="11"/>
      <c r="K7" s="3"/>
    </row>
    <row r="8" spans="2:30" x14ac:dyDescent="0.25">
      <c r="B8" s="34" t="s">
        <v>34</v>
      </c>
      <c r="C8" s="35"/>
      <c r="D8" s="35"/>
      <c r="E8" s="36"/>
      <c r="F8" s="31"/>
      <c r="G8" s="32"/>
      <c r="H8" s="33"/>
      <c r="I8" s="33"/>
      <c r="J8" s="33"/>
      <c r="K8" s="33"/>
      <c r="L8" s="33"/>
      <c r="M8" s="33"/>
      <c r="N8" s="33"/>
    </row>
    <row r="9" spans="2:30" ht="14.45" customHeight="1" x14ac:dyDescent="0.25">
      <c r="B9" s="103" t="s">
        <v>188</v>
      </c>
      <c r="C9" s="103"/>
      <c r="D9" s="103"/>
      <c r="E9" s="39" t="s">
        <v>31</v>
      </c>
      <c r="F9" s="41"/>
      <c r="G9" s="40" t="s">
        <v>186</v>
      </c>
      <c r="H9" s="40"/>
      <c r="J9" s="39" t="s">
        <v>31</v>
      </c>
      <c r="L9" s="40" t="s">
        <v>185</v>
      </c>
      <c r="M9" s="40"/>
      <c r="N9" s="40"/>
    </row>
    <row r="10" spans="2:30" ht="14.45" customHeight="1" x14ac:dyDescent="0.25">
      <c r="B10" s="103"/>
      <c r="C10" s="103"/>
      <c r="D10" s="103"/>
      <c r="E10" s="8"/>
      <c r="F10" s="7"/>
      <c r="G10" s="11"/>
    </row>
    <row r="11" spans="2:30" x14ac:dyDescent="0.25">
      <c r="B11" s="103"/>
      <c r="C11" s="103"/>
      <c r="D11" s="103"/>
      <c r="E11" s="8"/>
      <c r="G11" s="11"/>
      <c r="K11" s="66"/>
    </row>
    <row r="12" spans="2:30" x14ac:dyDescent="0.25">
      <c r="B12" s="103"/>
      <c r="C12" s="103"/>
      <c r="D12" s="103"/>
      <c r="E12" s="37"/>
      <c r="F12" s="7"/>
      <c r="G12" s="11"/>
      <c r="K12" s="66"/>
    </row>
    <row r="13" spans="2:30" x14ac:dyDescent="0.25">
      <c r="B13" s="103"/>
      <c r="C13" s="103"/>
      <c r="D13" s="103"/>
      <c r="E13" s="37"/>
      <c r="F13" s="7"/>
      <c r="K13" s="66"/>
    </row>
    <row r="14" spans="2:30" x14ac:dyDescent="0.25">
      <c r="B14" s="103"/>
      <c r="C14" s="103"/>
      <c r="D14" s="103"/>
      <c r="E14" s="37"/>
      <c r="F14" s="7"/>
      <c r="G14" s="11"/>
      <c r="K14" s="66"/>
    </row>
    <row r="15" spans="2:30" x14ac:dyDescent="0.25">
      <c r="B15" s="103"/>
      <c r="C15" s="103"/>
      <c r="D15" s="103"/>
      <c r="E15" s="37"/>
      <c r="F15" s="7"/>
      <c r="G15" s="11"/>
      <c r="K15" s="66"/>
    </row>
    <row r="16" spans="2:30" x14ac:dyDescent="0.25">
      <c r="B16" s="103"/>
      <c r="C16" s="103"/>
      <c r="D16" s="103"/>
      <c r="E16" s="37"/>
      <c r="F16" s="7"/>
      <c r="G16" s="11"/>
      <c r="K16" s="66"/>
    </row>
    <row r="17" spans="1:14" x14ac:dyDescent="0.25">
      <c r="B17" s="103"/>
      <c r="C17" s="103"/>
      <c r="D17" s="103"/>
      <c r="E17" s="37"/>
      <c r="F17" s="7"/>
      <c r="K17" s="66"/>
    </row>
    <row r="18" spans="1:14" x14ac:dyDescent="0.25">
      <c r="B18" s="103"/>
      <c r="C18" s="103"/>
      <c r="D18" s="103"/>
      <c r="E18" s="8"/>
      <c r="F18" s="7"/>
      <c r="K18" s="66"/>
    </row>
    <row r="19" spans="1:14" x14ac:dyDescent="0.25">
      <c r="B19" s="103"/>
      <c r="C19" s="103"/>
      <c r="D19" s="103"/>
      <c r="E19" s="8"/>
      <c r="F19" s="7"/>
      <c r="G19" s="11"/>
      <c r="K19" s="66"/>
    </row>
    <row r="20" spans="1:14" x14ac:dyDescent="0.25">
      <c r="B20" s="46"/>
      <c r="C20" s="46"/>
      <c r="D20" s="46"/>
      <c r="E20" s="37"/>
      <c r="F20" s="7"/>
      <c r="G20" s="11"/>
      <c r="K20" s="66"/>
    </row>
    <row r="21" spans="1:14" x14ac:dyDescent="0.25">
      <c r="B21" s="48" t="s">
        <v>49</v>
      </c>
      <c r="C21" s="47"/>
      <c r="D21" s="47"/>
      <c r="E21" s="37"/>
      <c r="F21" s="7"/>
      <c r="G21" s="11"/>
      <c r="K21" s="66"/>
    </row>
    <row r="22" spans="1:14" ht="18.75" x14ac:dyDescent="0.25">
      <c r="A22">
        <v>0.16</v>
      </c>
      <c r="B22" s="57" t="s">
        <v>37</v>
      </c>
      <c r="C22" s="84">
        <f>FORECAST(0.16,A35:A36,E35:E36)</f>
        <v>29.797714285714289</v>
      </c>
      <c r="D22" s="86" t="s">
        <v>36</v>
      </c>
      <c r="E22" s="37"/>
      <c r="F22" s="7"/>
      <c r="G22" s="11"/>
      <c r="K22" s="66"/>
    </row>
    <row r="23" spans="1:14" ht="18.75" x14ac:dyDescent="0.25">
      <c r="A23">
        <v>0.5</v>
      </c>
      <c r="B23" s="58" t="s">
        <v>38</v>
      </c>
      <c r="C23" s="84">
        <f>FORECAST(0.5,A37:A38,E37:E38)</f>
        <v>54.952380952380956</v>
      </c>
      <c r="D23" s="87" t="s">
        <v>36</v>
      </c>
      <c r="E23" s="37"/>
      <c r="F23" s="7"/>
      <c r="G23" s="11"/>
      <c r="K23" s="67"/>
    </row>
    <row r="24" spans="1:14" ht="18.75" x14ac:dyDescent="0.25">
      <c r="A24">
        <v>0.84</v>
      </c>
      <c r="B24" s="58" t="s">
        <v>39</v>
      </c>
      <c r="C24" s="85">
        <f>FORECAST(0.84,A39:A40,E39:E40)</f>
        <v>108.31599999999997</v>
      </c>
      <c r="D24" s="87" t="s">
        <v>36</v>
      </c>
      <c r="E24" s="37"/>
      <c r="F24" s="7"/>
      <c r="G24" s="11"/>
      <c r="K24" s="66"/>
    </row>
    <row r="25" spans="1:14" x14ac:dyDescent="0.25">
      <c r="C25" s="53" t="s">
        <v>43</v>
      </c>
      <c r="D25" s="12"/>
      <c r="E25" s="38"/>
      <c r="F25" s="38"/>
      <c r="G25" s="38"/>
      <c r="H25" s="38"/>
      <c r="I25" s="38"/>
      <c r="J25" s="38"/>
      <c r="K25" s="38"/>
      <c r="L25" s="38"/>
      <c r="M25" s="38"/>
    </row>
    <row r="26" spans="1:14" x14ac:dyDescent="0.25">
      <c r="B26" s="34" t="s">
        <v>8</v>
      </c>
      <c r="C26" s="52"/>
      <c r="D26" s="52"/>
      <c r="E26" s="32"/>
      <c r="F26" s="36"/>
      <c r="G26" s="32"/>
      <c r="H26" s="32"/>
      <c r="I26" s="32"/>
      <c r="J26" s="32"/>
      <c r="K26" s="32"/>
      <c r="L26" s="32"/>
      <c r="M26" s="32"/>
      <c r="N26" s="32"/>
    </row>
    <row r="27" spans="1:14" x14ac:dyDescent="0.25">
      <c r="B27" s="49" t="s">
        <v>9</v>
      </c>
      <c r="C27" s="50" t="s">
        <v>46</v>
      </c>
      <c r="D27" s="50" t="s">
        <v>47</v>
      </c>
      <c r="E27" s="51" t="s">
        <v>35</v>
      </c>
      <c r="F27" s="7"/>
    </row>
    <row r="28" spans="1:14" x14ac:dyDescent="0.25">
      <c r="A28">
        <v>1</v>
      </c>
      <c r="B28" s="13" t="s">
        <v>10</v>
      </c>
      <c r="C28" s="27" t="s">
        <v>41</v>
      </c>
      <c r="D28" s="14"/>
      <c r="E28" s="54">
        <v>0</v>
      </c>
      <c r="F28" s="7"/>
    </row>
    <row r="29" spans="1:14" x14ac:dyDescent="0.25">
      <c r="A29">
        <v>2</v>
      </c>
      <c r="B29" s="15" t="s">
        <v>11</v>
      </c>
      <c r="C29" s="28" t="s">
        <v>40</v>
      </c>
      <c r="D29" s="16"/>
      <c r="E29" s="55">
        <f>SUM(D$28:D28)/$D$43</f>
        <v>0</v>
      </c>
      <c r="F29" s="7"/>
    </row>
    <row r="30" spans="1:14" x14ac:dyDescent="0.25">
      <c r="A30">
        <v>4</v>
      </c>
      <c r="B30" s="15" t="s">
        <v>12</v>
      </c>
      <c r="C30" s="28" t="s">
        <v>28</v>
      </c>
      <c r="D30" s="16">
        <v>1</v>
      </c>
      <c r="E30" s="55">
        <f>SUM(D$28:D29)/$D$43</f>
        <v>0</v>
      </c>
      <c r="F30" s="7"/>
    </row>
    <row r="31" spans="1:14" x14ac:dyDescent="0.25">
      <c r="A31">
        <v>5.6</v>
      </c>
      <c r="B31" s="15" t="s">
        <v>12</v>
      </c>
      <c r="C31" s="28" t="s">
        <v>29</v>
      </c>
      <c r="D31" s="16"/>
      <c r="E31" s="55">
        <f>SUM(D$28:D30)/$D$43</f>
        <v>1.0416666666666666E-2</v>
      </c>
      <c r="F31" s="7"/>
    </row>
    <row r="32" spans="1:14" x14ac:dyDescent="0.25">
      <c r="A32">
        <v>8</v>
      </c>
      <c r="B32" s="15" t="s">
        <v>13</v>
      </c>
      <c r="C32" s="28" t="s">
        <v>20</v>
      </c>
      <c r="D32" s="16">
        <v>3</v>
      </c>
      <c r="E32" s="55">
        <f>SUM(D$28:D31)/$D$43</f>
        <v>1.0416666666666666E-2</v>
      </c>
      <c r="F32" s="7"/>
    </row>
    <row r="33" spans="1:14" x14ac:dyDescent="0.25">
      <c r="A33">
        <v>11</v>
      </c>
      <c r="B33" s="15" t="s">
        <v>13</v>
      </c>
      <c r="C33" s="28" t="s">
        <v>21</v>
      </c>
      <c r="D33" s="16">
        <v>1</v>
      </c>
      <c r="E33" s="55">
        <f>SUM(D$28:D32)/$D$43</f>
        <v>4.1666666666666664E-2</v>
      </c>
      <c r="F33" s="7"/>
    </row>
    <row r="34" spans="1:14" x14ac:dyDescent="0.25">
      <c r="A34">
        <v>16</v>
      </c>
      <c r="B34" s="15" t="s">
        <v>14</v>
      </c>
      <c r="C34" s="28" t="s">
        <v>22</v>
      </c>
      <c r="D34" s="16">
        <v>5</v>
      </c>
      <c r="E34" s="55">
        <f>SUM(D$28:D33)/$D$43</f>
        <v>5.2083333333333336E-2</v>
      </c>
      <c r="F34" s="7"/>
    </row>
    <row r="35" spans="1:14" x14ac:dyDescent="0.25">
      <c r="A35">
        <v>22.6</v>
      </c>
      <c r="B35" s="15" t="s">
        <v>14</v>
      </c>
      <c r="C35" s="28" t="s">
        <v>23</v>
      </c>
      <c r="D35" s="16">
        <v>7</v>
      </c>
      <c r="E35" s="55">
        <f>SUM(D$28:D34)/$D$43</f>
        <v>0.10416666666666667</v>
      </c>
      <c r="F35" s="7"/>
    </row>
    <row r="36" spans="1:14" x14ac:dyDescent="0.25">
      <c r="A36">
        <v>32</v>
      </c>
      <c r="B36" s="15" t="s">
        <v>15</v>
      </c>
      <c r="C36" s="28" t="s">
        <v>24</v>
      </c>
      <c r="D36" s="16">
        <v>20</v>
      </c>
      <c r="E36" s="55">
        <f>SUM(D$28:D35)/$D$43</f>
        <v>0.17708333333333334</v>
      </c>
      <c r="F36" s="7"/>
    </row>
    <row r="37" spans="1:14" x14ac:dyDescent="0.25">
      <c r="A37">
        <v>45</v>
      </c>
      <c r="B37" s="15" t="s">
        <v>15</v>
      </c>
      <c r="C37" s="28" t="s">
        <v>25</v>
      </c>
      <c r="D37" s="16">
        <v>21</v>
      </c>
      <c r="E37" s="55">
        <f>SUM(D$28:D36)/$D$43</f>
        <v>0.38541666666666669</v>
      </c>
      <c r="F37" s="7"/>
    </row>
    <row r="38" spans="1:14" x14ac:dyDescent="0.25">
      <c r="A38">
        <v>64</v>
      </c>
      <c r="B38" s="15" t="s">
        <v>16</v>
      </c>
      <c r="C38" s="28" t="s">
        <v>26</v>
      </c>
      <c r="D38" s="16">
        <v>13</v>
      </c>
      <c r="E38" s="55">
        <f>SUM(D$28:D37)/$D$43</f>
        <v>0.60416666666666663</v>
      </c>
      <c r="F38" s="7"/>
    </row>
    <row r="39" spans="1:14" x14ac:dyDescent="0.25">
      <c r="A39">
        <v>90</v>
      </c>
      <c r="B39" s="15" t="s">
        <v>16</v>
      </c>
      <c r="C39" s="28" t="s">
        <v>27</v>
      </c>
      <c r="D39" s="16">
        <v>20</v>
      </c>
      <c r="E39" s="55">
        <f>SUM(D$28:D38)/$D$43</f>
        <v>0.73958333333333337</v>
      </c>
      <c r="F39" s="7"/>
    </row>
    <row r="40" spans="1:14" x14ac:dyDescent="0.25">
      <c r="A40">
        <v>128</v>
      </c>
      <c r="B40" s="15" t="s">
        <v>17</v>
      </c>
      <c r="C40" s="28" t="s">
        <v>50</v>
      </c>
      <c r="D40" s="16">
        <v>5</v>
      </c>
      <c r="E40" s="55">
        <f>SUM(D$28:D39)/$D$43</f>
        <v>0.94791666666666663</v>
      </c>
      <c r="F40" s="7"/>
    </row>
    <row r="41" spans="1:14" x14ac:dyDescent="0.25">
      <c r="A41">
        <v>180</v>
      </c>
      <c r="B41" s="15" t="s">
        <v>18</v>
      </c>
      <c r="C41" s="29" t="s">
        <v>51</v>
      </c>
      <c r="D41" s="16"/>
      <c r="E41" s="55">
        <f>SUM(D$28:D40)/$D$43</f>
        <v>1</v>
      </c>
      <c r="F41" s="8"/>
      <c r="G41" s="11"/>
      <c r="H41" s="11"/>
      <c r="I41" s="11"/>
      <c r="J41" s="11"/>
      <c r="K41" s="11"/>
      <c r="L41" s="11"/>
      <c r="M41" s="11"/>
      <c r="N41" s="11"/>
    </row>
    <row r="42" spans="1:14" ht="15.75" thickBot="1" x14ac:dyDescent="0.3">
      <c r="A42">
        <v>256</v>
      </c>
      <c r="B42" s="17" t="s">
        <v>52</v>
      </c>
      <c r="C42" s="30" t="s">
        <v>42</v>
      </c>
      <c r="D42" s="18"/>
      <c r="E42" s="56">
        <f>SUM(D$28:D41)/$D$43</f>
        <v>1</v>
      </c>
      <c r="F42" s="8"/>
      <c r="G42" s="11"/>
      <c r="H42" s="11"/>
      <c r="I42" s="11"/>
      <c r="J42" s="11"/>
      <c r="K42" s="11"/>
      <c r="L42" s="11"/>
      <c r="M42" s="11"/>
      <c r="N42" s="11"/>
    </row>
    <row r="43" spans="1:14" x14ac:dyDescent="0.25">
      <c r="B43" s="13"/>
      <c r="C43" s="43" t="s">
        <v>19</v>
      </c>
      <c r="D43" s="42">
        <f>SUM(D28:D42)</f>
        <v>96</v>
      </c>
      <c r="E43" s="13"/>
    </row>
    <row r="44" spans="1:14" ht="11.45" customHeight="1" x14ac:dyDescent="0.25">
      <c r="B44" s="13"/>
      <c r="C44" s="26"/>
      <c r="D44" s="26"/>
      <c r="E44" s="13"/>
    </row>
    <row r="45" spans="1:14" x14ac:dyDescent="0.25">
      <c r="B45" s="25"/>
      <c r="C45" s="25"/>
      <c r="D45" s="25"/>
      <c r="E45" s="24"/>
      <c r="F45" s="24"/>
      <c r="G45" s="24"/>
      <c r="H45" s="24"/>
      <c r="I45" s="24"/>
      <c r="J45" s="24"/>
      <c r="K45" s="24"/>
      <c r="L45" s="24"/>
      <c r="M45" s="24"/>
      <c r="N45" s="24"/>
    </row>
  </sheetData>
  <mergeCells count="1">
    <mergeCell ref="B9:D19"/>
  </mergeCells>
  <pageMargins left="0.9" right="0.5" top="1" bottom="0.9" header="0.6" footer="0.4"/>
  <pageSetup scale="72" orientation="landscape" r:id="rId1"/>
  <headerFooter>
    <oddHeader xml:space="preserve">&amp;L&amp;"Arial,Italic"&amp;10Dry Creek  - SCWA&amp;"Sylfaen,Italic"
&amp;C&amp;"Arial,Italic"&amp;10Tab:  &amp;A&amp;R&amp;"Arial,Italic"&amp;10&amp;D   &amp;T&amp;"Sylfaen,Italic"
</oddHeader>
    <oddFooter>&amp;L&amp;"Arial,Italic"&amp;8
&amp;Z&amp;F&amp;10
Inter-Fluve, Inc.&amp;R&amp;"Sylfaen,Italic"&amp;10
&amp;"Arial,Italic"&amp;P/&amp;N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94DE2-1AD7-4C5A-A5D8-B24EEABDE5BC}">
  <sheetPr codeName="Sheet3">
    <pageSetUpPr fitToPage="1"/>
  </sheetPr>
  <dimension ref="A1:AD45"/>
  <sheetViews>
    <sheetView view="pageBreakPreview" zoomScale="85" zoomScaleNormal="85" zoomScaleSheetLayoutView="85" zoomScalePageLayoutView="70" workbookViewId="0">
      <selection activeCell="D40" sqref="D40"/>
    </sheetView>
  </sheetViews>
  <sheetFormatPr defaultColWidth="9.140625" defaultRowHeight="15" x14ac:dyDescent="0.25"/>
  <cols>
    <col min="2" max="2" width="26" style="2" customWidth="1"/>
    <col min="3" max="3" width="17" style="2" customWidth="1"/>
    <col min="4" max="4" width="15" style="2" customWidth="1"/>
    <col min="5" max="5" width="17.85546875" customWidth="1"/>
    <col min="6" max="6" width="7.5703125" customWidth="1"/>
    <col min="7" max="7" width="16.7109375" customWidth="1"/>
    <col min="14" max="14" width="14.7109375" customWidth="1"/>
  </cols>
  <sheetData>
    <row r="1" spans="2:30" ht="18" x14ac:dyDescent="0.25">
      <c r="B1" s="19" t="s">
        <v>0</v>
      </c>
      <c r="C1" s="20"/>
      <c r="D1" s="20"/>
      <c r="E1" s="21"/>
      <c r="F1" s="22"/>
      <c r="G1" s="23"/>
      <c r="H1" s="24"/>
      <c r="I1" s="24"/>
      <c r="J1" s="24"/>
      <c r="K1" s="24"/>
      <c r="L1" s="24"/>
      <c r="M1" s="24"/>
      <c r="N1" s="24"/>
    </row>
    <row r="2" spans="2:30" x14ac:dyDescent="0.25">
      <c r="B2" s="45" t="s">
        <v>55</v>
      </c>
      <c r="C2" s="3" t="s">
        <v>1</v>
      </c>
      <c r="D2" s="96"/>
      <c r="E2" s="97"/>
      <c r="F2" s="4"/>
      <c r="G2" s="59">
        <v>43391</v>
      </c>
      <c r="H2" s="3" t="s">
        <v>2</v>
      </c>
      <c r="J2" s="44"/>
      <c r="L2" s="9" t="s">
        <v>178</v>
      </c>
      <c r="M2" s="9"/>
      <c r="N2" s="3" t="s">
        <v>3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x14ac:dyDescent="0.25">
      <c r="B3" s="5" t="s">
        <v>65</v>
      </c>
      <c r="C3" s="3" t="s">
        <v>5</v>
      </c>
      <c r="D3" s="6"/>
      <c r="E3" s="7"/>
      <c r="F3" s="8"/>
      <c r="G3" s="3"/>
      <c r="H3" s="3" t="s">
        <v>4</v>
      </c>
    </row>
    <row r="4" spans="2:30" x14ac:dyDescent="0.25">
      <c r="B4" s="10" t="s">
        <v>123</v>
      </c>
      <c r="C4" s="3" t="s">
        <v>45</v>
      </c>
      <c r="D4" s="6"/>
      <c r="E4" s="7"/>
      <c r="F4" s="8"/>
      <c r="G4" s="3">
        <v>45.816039000000004</v>
      </c>
      <c r="H4" s="3" t="s">
        <v>32</v>
      </c>
    </row>
    <row r="5" spans="2:30" x14ac:dyDescent="0.25">
      <c r="B5" s="10" t="s">
        <v>64</v>
      </c>
      <c r="C5" s="3" t="s">
        <v>44</v>
      </c>
      <c r="D5" s="6"/>
      <c r="E5" s="7"/>
      <c r="F5" s="8"/>
      <c r="G5" s="3">
        <v>-122.618059</v>
      </c>
      <c r="H5" s="3" t="s">
        <v>33</v>
      </c>
      <c r="K5" s="3"/>
    </row>
    <row r="6" spans="2:30" x14ac:dyDescent="0.25">
      <c r="B6" s="10"/>
      <c r="C6" s="3" t="s">
        <v>75</v>
      </c>
      <c r="D6" s="6"/>
      <c r="E6" s="7"/>
      <c r="F6" s="8"/>
      <c r="G6" s="3"/>
      <c r="H6" s="3" t="s">
        <v>7</v>
      </c>
      <c r="K6" s="3"/>
    </row>
    <row r="7" spans="2:30" ht="7.9" customHeight="1" x14ac:dyDescent="0.25">
      <c r="B7" s="6"/>
      <c r="C7" s="6"/>
      <c r="D7" s="6"/>
      <c r="E7" s="7"/>
      <c r="F7" s="7"/>
      <c r="G7" s="11"/>
      <c r="K7" s="3"/>
    </row>
    <row r="8" spans="2:30" x14ac:dyDescent="0.25">
      <c r="B8" s="34" t="s">
        <v>34</v>
      </c>
      <c r="C8" s="35"/>
      <c r="D8" s="35"/>
      <c r="E8" s="36"/>
      <c r="F8" s="31"/>
      <c r="G8" s="32"/>
      <c r="H8" s="33"/>
      <c r="I8" s="33"/>
      <c r="J8" s="33"/>
      <c r="K8" s="33"/>
      <c r="L8" s="33"/>
      <c r="M8" s="33"/>
      <c r="N8" s="33"/>
    </row>
    <row r="9" spans="2:30" ht="14.45" customHeight="1" x14ac:dyDescent="0.25">
      <c r="B9" s="103" t="s">
        <v>30</v>
      </c>
      <c r="C9" s="103"/>
      <c r="D9" s="103"/>
      <c r="E9" s="39" t="s">
        <v>31</v>
      </c>
      <c r="F9" s="41"/>
      <c r="G9" s="40" t="s">
        <v>196</v>
      </c>
      <c r="H9" s="40"/>
      <c r="J9" s="39" t="s">
        <v>31</v>
      </c>
      <c r="K9" s="40"/>
      <c r="L9" s="40" t="s">
        <v>197</v>
      </c>
      <c r="M9" s="40"/>
      <c r="N9" s="40"/>
    </row>
    <row r="10" spans="2:30" ht="14.45" customHeight="1" x14ac:dyDescent="0.25">
      <c r="B10" s="103"/>
      <c r="C10" s="103"/>
      <c r="D10" s="103"/>
      <c r="E10" s="8"/>
      <c r="F10" s="7"/>
      <c r="G10" s="11"/>
    </row>
    <row r="11" spans="2:30" x14ac:dyDescent="0.25">
      <c r="B11" s="103"/>
      <c r="C11" s="103"/>
      <c r="D11" s="103"/>
      <c r="E11" s="8"/>
      <c r="F11" s="7"/>
      <c r="G11" s="11"/>
    </row>
    <row r="12" spans="2:30" x14ac:dyDescent="0.25">
      <c r="B12" s="103"/>
      <c r="C12" s="103"/>
      <c r="D12" s="103"/>
      <c r="E12" s="37"/>
      <c r="F12" s="7"/>
      <c r="G12" s="11"/>
    </row>
    <row r="13" spans="2:30" x14ac:dyDescent="0.25">
      <c r="B13" s="103"/>
      <c r="C13" s="103"/>
      <c r="D13" s="103"/>
      <c r="E13" s="37"/>
      <c r="F13" s="7"/>
      <c r="G13" s="11"/>
    </row>
    <row r="14" spans="2:30" x14ac:dyDescent="0.25">
      <c r="B14" s="103"/>
      <c r="C14" s="103"/>
      <c r="D14" s="103"/>
      <c r="E14" s="37"/>
      <c r="F14" s="7"/>
      <c r="G14" s="11"/>
    </row>
    <row r="15" spans="2:30" x14ac:dyDescent="0.25">
      <c r="B15" s="103"/>
      <c r="C15" s="103"/>
      <c r="D15" s="103"/>
      <c r="E15" s="37"/>
      <c r="F15" s="7"/>
      <c r="G15" s="11"/>
    </row>
    <row r="16" spans="2:30" x14ac:dyDescent="0.25">
      <c r="B16" s="103"/>
      <c r="C16" s="103"/>
      <c r="D16" s="103"/>
      <c r="E16" s="37"/>
      <c r="F16" s="7"/>
      <c r="G16" s="11"/>
    </row>
    <row r="17" spans="1:14" x14ac:dyDescent="0.25">
      <c r="B17" s="103"/>
      <c r="C17" s="103"/>
      <c r="D17" s="103"/>
      <c r="E17" s="37"/>
    </row>
    <row r="18" spans="1:14" x14ac:dyDescent="0.25">
      <c r="B18" s="103"/>
      <c r="C18" s="103"/>
      <c r="D18" s="103"/>
      <c r="E18" s="8"/>
      <c r="F18" s="7"/>
    </row>
    <row r="19" spans="1:14" x14ac:dyDescent="0.25">
      <c r="B19" s="103"/>
      <c r="C19" s="103"/>
      <c r="D19" s="103"/>
      <c r="E19" s="8"/>
      <c r="F19" s="7"/>
      <c r="G19" s="11"/>
    </row>
    <row r="20" spans="1:14" x14ac:dyDescent="0.25">
      <c r="B20" s="46"/>
      <c r="C20" s="46"/>
      <c r="D20" s="46"/>
      <c r="E20" s="37"/>
      <c r="F20" s="7"/>
      <c r="G20" s="11"/>
    </row>
    <row r="21" spans="1:14" x14ac:dyDescent="0.25">
      <c r="B21" s="48" t="s">
        <v>49</v>
      </c>
      <c r="C21" s="47"/>
      <c r="D21" s="47"/>
      <c r="E21" s="37"/>
      <c r="F21" s="7"/>
      <c r="G21" s="11"/>
    </row>
    <row r="22" spans="1:14" ht="18.75" x14ac:dyDescent="0.25">
      <c r="A22">
        <v>0.16</v>
      </c>
      <c r="B22" s="57" t="s">
        <v>37</v>
      </c>
      <c r="C22" s="84">
        <f>FORECAST(0.16,A29:A30,E29:E30)</f>
        <v>2.5853658536585367</v>
      </c>
      <c r="D22" s="86" t="s">
        <v>36</v>
      </c>
      <c r="E22" s="37"/>
      <c r="F22" s="7"/>
      <c r="G22" s="11"/>
    </row>
    <row r="23" spans="1:14" ht="18.75" x14ac:dyDescent="0.25">
      <c r="A23">
        <v>0.5</v>
      </c>
      <c r="B23" s="58" t="s">
        <v>38</v>
      </c>
      <c r="C23" s="84">
        <f>FORECAST(0.5,A30:A31,E30:E31)</f>
        <v>4.7272727272727266</v>
      </c>
      <c r="D23" s="87" t="s">
        <v>36</v>
      </c>
      <c r="E23" s="37"/>
      <c r="F23" s="7"/>
      <c r="G23" s="11"/>
    </row>
    <row r="24" spans="1:14" ht="18.75" x14ac:dyDescent="0.25">
      <c r="A24">
        <v>0.84</v>
      </c>
      <c r="B24" s="58" t="s">
        <v>39</v>
      </c>
      <c r="C24" s="85">
        <f>FORECAST(0.84,A34:A35,E34:E35)</f>
        <v>24.399999999999995</v>
      </c>
      <c r="D24" s="87" t="s">
        <v>36</v>
      </c>
      <c r="E24" s="37"/>
      <c r="F24" s="7"/>
      <c r="G24" s="11"/>
    </row>
    <row r="25" spans="1:14" x14ac:dyDescent="0.25">
      <c r="C25" s="53" t="s">
        <v>43</v>
      </c>
      <c r="D25" s="12"/>
      <c r="E25" s="38"/>
      <c r="F25" s="38"/>
      <c r="G25" s="38"/>
      <c r="H25" s="38"/>
      <c r="I25" s="38"/>
      <c r="J25" s="38"/>
      <c r="K25" s="38"/>
      <c r="L25" s="38"/>
      <c r="M25" s="38"/>
    </row>
    <row r="26" spans="1:14" x14ac:dyDescent="0.25">
      <c r="B26" s="34" t="s">
        <v>8</v>
      </c>
      <c r="C26" s="52"/>
      <c r="D26" s="52"/>
      <c r="E26" s="32"/>
      <c r="F26" s="36"/>
      <c r="G26" s="32"/>
      <c r="H26" s="32"/>
      <c r="I26" s="32"/>
      <c r="J26" s="32"/>
      <c r="K26" s="32"/>
      <c r="L26" s="32"/>
      <c r="M26" s="32"/>
      <c r="N26" s="32"/>
    </row>
    <row r="27" spans="1:14" x14ac:dyDescent="0.25">
      <c r="B27" s="49" t="s">
        <v>9</v>
      </c>
      <c r="C27" s="50" t="s">
        <v>46</v>
      </c>
      <c r="D27" s="50" t="s">
        <v>47</v>
      </c>
      <c r="E27" s="51" t="s">
        <v>35</v>
      </c>
      <c r="F27" s="7"/>
    </row>
    <row r="28" spans="1:14" x14ac:dyDescent="0.25">
      <c r="A28">
        <v>1</v>
      </c>
      <c r="B28" s="13" t="s">
        <v>10</v>
      </c>
      <c r="C28" s="27" t="s">
        <v>41</v>
      </c>
      <c r="D28" s="14">
        <v>4</v>
      </c>
      <c r="E28" s="54">
        <v>0</v>
      </c>
      <c r="F28" s="7"/>
    </row>
    <row r="29" spans="1:14" x14ac:dyDescent="0.25">
      <c r="A29">
        <v>2</v>
      </c>
      <c r="B29" s="15" t="s">
        <v>11</v>
      </c>
      <c r="C29" s="28" t="s">
        <v>40</v>
      </c>
      <c r="D29" s="16">
        <v>41</v>
      </c>
      <c r="E29" s="55">
        <f>SUM(D$28:D28)/$D$43</f>
        <v>0.04</v>
      </c>
      <c r="F29" s="7"/>
    </row>
    <row r="30" spans="1:14" x14ac:dyDescent="0.25">
      <c r="A30">
        <v>4</v>
      </c>
      <c r="B30" s="15" t="s">
        <v>12</v>
      </c>
      <c r="C30" s="28" t="s">
        <v>28</v>
      </c>
      <c r="D30" s="16">
        <v>11</v>
      </c>
      <c r="E30" s="55">
        <f>SUM(D$28:D29)/$D$43</f>
        <v>0.45</v>
      </c>
      <c r="F30" s="7"/>
    </row>
    <row r="31" spans="1:14" x14ac:dyDescent="0.25">
      <c r="A31">
        <v>5.6</v>
      </c>
      <c r="B31" s="15" t="s">
        <v>12</v>
      </c>
      <c r="C31" s="28" t="s">
        <v>29</v>
      </c>
      <c r="D31" s="16">
        <v>7</v>
      </c>
      <c r="E31" s="55">
        <f>SUM(D$28:D30)/$D$43</f>
        <v>0.56000000000000005</v>
      </c>
      <c r="F31" s="7"/>
    </row>
    <row r="32" spans="1:14" x14ac:dyDescent="0.25">
      <c r="A32">
        <v>8</v>
      </c>
      <c r="B32" s="15" t="s">
        <v>13</v>
      </c>
      <c r="C32" s="28" t="s">
        <v>20</v>
      </c>
      <c r="D32" s="16">
        <v>2</v>
      </c>
      <c r="E32" s="55">
        <f>SUM(D$28:D31)/$D$43</f>
        <v>0.63</v>
      </c>
      <c r="F32" s="7"/>
    </row>
    <row r="33" spans="1:14" x14ac:dyDescent="0.25">
      <c r="A33">
        <v>11</v>
      </c>
      <c r="B33" s="15" t="s">
        <v>13</v>
      </c>
      <c r="C33" s="28" t="s">
        <v>21</v>
      </c>
      <c r="D33" s="16">
        <v>5</v>
      </c>
      <c r="E33" s="55">
        <f>SUM(D$28:D32)/$D$43</f>
        <v>0.65</v>
      </c>
      <c r="F33" s="7"/>
    </row>
    <row r="34" spans="1:14" x14ac:dyDescent="0.25">
      <c r="A34">
        <v>16</v>
      </c>
      <c r="B34" s="15" t="s">
        <v>14</v>
      </c>
      <c r="C34" s="28" t="s">
        <v>22</v>
      </c>
      <c r="D34" s="16">
        <v>11</v>
      </c>
      <c r="E34" s="55">
        <f>SUM(D$28:D33)/$D$43</f>
        <v>0.7</v>
      </c>
      <c r="F34" s="7"/>
    </row>
    <row r="35" spans="1:14" x14ac:dyDescent="0.25">
      <c r="A35">
        <v>22.6</v>
      </c>
      <c r="B35" s="15" t="s">
        <v>14</v>
      </c>
      <c r="C35" s="28" t="s">
        <v>23</v>
      </c>
      <c r="D35" s="16">
        <v>10</v>
      </c>
      <c r="E35" s="55">
        <f>SUM(D$28:D34)/$D$43</f>
        <v>0.81</v>
      </c>
      <c r="F35" s="7"/>
    </row>
    <row r="36" spans="1:14" x14ac:dyDescent="0.25">
      <c r="A36">
        <v>32</v>
      </c>
      <c r="B36" s="15" t="s">
        <v>15</v>
      </c>
      <c r="C36" s="28" t="s">
        <v>24</v>
      </c>
      <c r="D36" s="16">
        <v>3</v>
      </c>
      <c r="E36" s="55">
        <f>SUM(D$28:D35)/$D$43</f>
        <v>0.91</v>
      </c>
      <c r="F36" s="7"/>
    </row>
    <row r="37" spans="1:14" x14ac:dyDescent="0.25">
      <c r="A37">
        <v>45</v>
      </c>
      <c r="B37" s="15" t="s">
        <v>15</v>
      </c>
      <c r="C37" s="28" t="s">
        <v>25</v>
      </c>
      <c r="D37" s="16">
        <v>4</v>
      </c>
      <c r="E37" s="55">
        <f>SUM(D$28:D36)/$D$43</f>
        <v>0.94</v>
      </c>
      <c r="F37" s="7"/>
    </row>
    <row r="38" spans="1:14" x14ac:dyDescent="0.25">
      <c r="A38">
        <v>64</v>
      </c>
      <c r="B38" s="15" t="s">
        <v>16</v>
      </c>
      <c r="C38" s="28" t="s">
        <v>26</v>
      </c>
      <c r="D38" s="16">
        <v>1</v>
      </c>
      <c r="E38" s="55">
        <f>SUM(D$28:D37)/$D$43</f>
        <v>0.98</v>
      </c>
      <c r="F38" s="7"/>
    </row>
    <row r="39" spans="1:14" x14ac:dyDescent="0.25">
      <c r="A39">
        <v>90</v>
      </c>
      <c r="B39" s="15" t="s">
        <v>16</v>
      </c>
      <c r="C39" s="28" t="s">
        <v>27</v>
      </c>
      <c r="D39" s="16">
        <v>1</v>
      </c>
      <c r="E39" s="55">
        <f>SUM(D$28:D38)/$D$43</f>
        <v>0.99</v>
      </c>
      <c r="F39" s="7"/>
    </row>
    <row r="40" spans="1:14" x14ac:dyDescent="0.25">
      <c r="A40">
        <v>128</v>
      </c>
      <c r="B40" s="15" t="s">
        <v>17</v>
      </c>
      <c r="C40" s="28" t="s">
        <v>50</v>
      </c>
      <c r="D40" s="16"/>
      <c r="E40" s="55">
        <f>SUM(D$28:D39)/$D$43</f>
        <v>1</v>
      </c>
      <c r="F40" s="7"/>
    </row>
    <row r="41" spans="1:14" x14ac:dyDescent="0.25">
      <c r="A41">
        <v>180</v>
      </c>
      <c r="B41" s="15" t="s">
        <v>18</v>
      </c>
      <c r="C41" s="29" t="s">
        <v>51</v>
      </c>
      <c r="D41" s="16"/>
      <c r="E41" s="55">
        <f>SUM(D$28:D40)/$D$43</f>
        <v>1</v>
      </c>
      <c r="F41" s="8"/>
      <c r="G41" s="11"/>
      <c r="H41" s="11"/>
      <c r="I41" s="11"/>
      <c r="J41" s="11"/>
      <c r="K41" s="11"/>
      <c r="L41" s="11"/>
      <c r="M41" s="11"/>
      <c r="N41" s="11"/>
    </row>
    <row r="42" spans="1:14" ht="15.75" thickBot="1" x14ac:dyDescent="0.3">
      <c r="A42">
        <v>256</v>
      </c>
      <c r="B42" s="17" t="s">
        <v>52</v>
      </c>
      <c r="C42" s="30" t="s">
        <v>42</v>
      </c>
      <c r="D42" s="18"/>
      <c r="E42" s="56">
        <f>SUM(D$28:D41)/$D$43</f>
        <v>1</v>
      </c>
      <c r="F42" s="8"/>
      <c r="G42" s="11"/>
      <c r="H42" s="11"/>
      <c r="I42" s="11"/>
      <c r="J42" s="11"/>
      <c r="K42" s="11"/>
      <c r="L42" s="11"/>
      <c r="M42" s="11"/>
      <c r="N42" s="11"/>
    </row>
    <row r="43" spans="1:14" x14ac:dyDescent="0.25">
      <c r="B43" s="13"/>
      <c r="C43" s="43" t="s">
        <v>19</v>
      </c>
      <c r="D43" s="42">
        <f>SUM(D28:D42)</f>
        <v>100</v>
      </c>
      <c r="E43" s="13"/>
    </row>
    <row r="44" spans="1:14" ht="11.45" customHeight="1" x14ac:dyDescent="0.25">
      <c r="B44" s="13"/>
      <c r="C44" s="26"/>
      <c r="D44" s="26"/>
      <c r="E44" s="13"/>
    </row>
    <row r="45" spans="1:14" x14ac:dyDescent="0.25">
      <c r="B45" s="25"/>
      <c r="C45" s="25"/>
      <c r="D45" s="25"/>
      <c r="E45" s="24"/>
      <c r="F45" s="24"/>
      <c r="G45" s="24"/>
      <c r="H45" s="24"/>
      <c r="I45" s="24"/>
      <c r="J45" s="24"/>
      <c r="K45" s="24"/>
      <c r="L45" s="24"/>
      <c r="M45" s="24"/>
      <c r="N45" s="24"/>
    </row>
  </sheetData>
  <mergeCells count="1">
    <mergeCell ref="B9:D19"/>
  </mergeCells>
  <pageMargins left="0.9" right="0.5" top="1" bottom="0.9" header="0.6" footer="0.4"/>
  <pageSetup scale="72" orientation="landscape" r:id="rId1"/>
  <headerFooter>
    <oddHeader xml:space="preserve">&amp;L&amp;"Arial,Italic"&amp;10Dry Creek  - SCWA&amp;"Sylfaen,Italic"
&amp;C&amp;"Arial,Italic"&amp;10Tab:  &amp;A&amp;R&amp;"Arial,Italic"&amp;10&amp;D   &amp;T&amp;"Sylfaen,Italic"
</oddHeader>
    <oddFooter>&amp;L&amp;"Arial,Italic"&amp;8
&amp;Z&amp;F&amp;10
Inter-Fluve, Inc.&amp;R&amp;"Sylfaen,Italic"&amp;10
&amp;"Arial,Italic"&amp;P/&amp;N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C12F9-A6B3-4700-B770-AFDB8606F73B}">
  <sheetPr codeName="Sheet26">
    <pageSetUpPr fitToPage="1"/>
  </sheetPr>
  <dimension ref="A1:AD45"/>
  <sheetViews>
    <sheetView view="pageBreakPreview" zoomScaleNormal="85" zoomScaleSheetLayoutView="100" zoomScalePageLayoutView="70" workbookViewId="0">
      <selection activeCell="D2" sqref="D2:E2"/>
    </sheetView>
  </sheetViews>
  <sheetFormatPr defaultColWidth="9.140625" defaultRowHeight="15" x14ac:dyDescent="0.25"/>
  <cols>
    <col min="2" max="2" width="22.7109375" style="2" customWidth="1"/>
    <col min="3" max="3" width="16" style="2" customWidth="1"/>
    <col min="4" max="4" width="17.42578125" style="2" customWidth="1"/>
    <col min="5" max="5" width="17.85546875" customWidth="1"/>
    <col min="7" max="7" width="16.7109375" customWidth="1"/>
    <col min="14" max="14" width="14.7109375" customWidth="1"/>
  </cols>
  <sheetData>
    <row r="1" spans="2:30" ht="18" x14ac:dyDescent="0.25">
      <c r="B1" s="19" t="s">
        <v>94</v>
      </c>
      <c r="C1" s="20"/>
      <c r="D1" s="20"/>
      <c r="E1" s="21"/>
      <c r="F1" s="22"/>
      <c r="G1" s="23"/>
      <c r="H1" s="24"/>
      <c r="I1" s="24"/>
      <c r="J1" s="24"/>
      <c r="K1" s="24"/>
      <c r="L1" s="24"/>
      <c r="M1" s="24"/>
      <c r="N1" s="24"/>
    </row>
    <row r="2" spans="2:30" x14ac:dyDescent="0.25">
      <c r="B2" s="45" t="s">
        <v>55</v>
      </c>
      <c r="C2" s="3" t="s">
        <v>1</v>
      </c>
      <c r="D2" s="96"/>
      <c r="E2" s="97"/>
      <c r="F2" s="4"/>
      <c r="G2" s="59">
        <v>43391</v>
      </c>
      <c r="H2" s="3" t="s">
        <v>2</v>
      </c>
      <c r="J2" s="44"/>
      <c r="L2" s="9" t="s">
        <v>177</v>
      </c>
      <c r="M2" s="9"/>
      <c r="N2" s="3" t="s">
        <v>3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x14ac:dyDescent="0.25">
      <c r="B3" s="5" t="s">
        <v>166</v>
      </c>
      <c r="C3" s="3" t="s">
        <v>5</v>
      </c>
      <c r="D3" s="6"/>
      <c r="E3" s="7"/>
      <c r="F3" s="8"/>
      <c r="G3" s="3"/>
      <c r="H3" s="3" t="s">
        <v>4</v>
      </c>
    </row>
    <row r="4" spans="2:30" x14ac:dyDescent="0.25">
      <c r="B4" s="104" t="s">
        <v>160</v>
      </c>
      <c r="C4" s="104"/>
      <c r="D4" s="104"/>
      <c r="E4" s="104"/>
      <c r="F4" s="104"/>
      <c r="G4" s="3">
        <v>45.819611000000002</v>
      </c>
      <c r="H4" s="3" t="s">
        <v>32</v>
      </c>
    </row>
    <row r="5" spans="2:30" x14ac:dyDescent="0.25">
      <c r="B5" s="104"/>
      <c r="C5" s="104"/>
      <c r="D5" s="104"/>
      <c r="E5" s="104"/>
      <c r="F5" s="104"/>
      <c r="G5" s="3">
        <v>-122.626694</v>
      </c>
      <c r="H5" s="3" t="s">
        <v>33</v>
      </c>
      <c r="K5" s="3"/>
    </row>
    <row r="6" spans="2:30" x14ac:dyDescent="0.25">
      <c r="B6" s="104"/>
      <c r="C6" s="104"/>
      <c r="D6" s="104"/>
      <c r="E6" s="104"/>
      <c r="F6" s="104"/>
      <c r="G6" s="3"/>
      <c r="H6" s="3" t="s">
        <v>7</v>
      </c>
      <c r="K6" s="3"/>
    </row>
    <row r="7" spans="2:30" ht="7.9" customHeight="1" x14ac:dyDescent="0.25">
      <c r="B7" s="6"/>
      <c r="C7" s="6"/>
      <c r="D7"/>
      <c r="E7" s="7"/>
      <c r="F7" s="7"/>
      <c r="G7" s="11"/>
      <c r="K7" s="3"/>
    </row>
    <row r="8" spans="2:30" x14ac:dyDescent="0.25">
      <c r="B8" s="34"/>
      <c r="C8" s="35"/>
      <c r="D8" s="35"/>
      <c r="E8" s="36"/>
      <c r="F8" s="31"/>
      <c r="G8" s="32"/>
      <c r="H8" s="33"/>
      <c r="I8" s="33"/>
      <c r="J8" s="33"/>
      <c r="K8" s="33"/>
      <c r="L8" s="33"/>
      <c r="M8" s="33"/>
      <c r="N8" s="33"/>
    </row>
    <row r="9" spans="2:30" ht="14.45" customHeight="1" x14ac:dyDescent="0.25">
      <c r="B9" s="46"/>
      <c r="C9" s="46"/>
      <c r="J9" s="39" t="s">
        <v>31</v>
      </c>
      <c r="K9" s="41"/>
      <c r="L9" s="41" t="s">
        <v>165</v>
      </c>
      <c r="M9" s="41"/>
      <c r="N9" s="41"/>
    </row>
    <row r="10" spans="2:30" ht="14.45" customHeight="1" x14ac:dyDescent="0.25">
      <c r="B10" s="81" t="s">
        <v>105</v>
      </c>
      <c r="C10" s="81" t="s">
        <v>96</v>
      </c>
      <c r="D10" s="46"/>
      <c r="E10" s="8"/>
      <c r="G10" s="11"/>
    </row>
    <row r="11" spans="2:30" x14ac:dyDescent="0.25">
      <c r="B11" s="82" t="s">
        <v>163</v>
      </c>
      <c r="C11" s="2" t="s">
        <v>162</v>
      </c>
      <c r="D11" s="46"/>
      <c r="G11" s="11"/>
    </row>
    <row r="12" spans="2:30" x14ac:dyDescent="0.25">
      <c r="B12" s="82" t="s">
        <v>127</v>
      </c>
      <c r="C12" s="92" t="s">
        <v>161</v>
      </c>
      <c r="D12" s="46"/>
      <c r="E12" s="37"/>
      <c r="F12" s="7"/>
    </row>
    <row r="13" spans="2:30" x14ac:dyDescent="0.25">
      <c r="G13" s="11"/>
    </row>
    <row r="14" spans="2:30" x14ac:dyDescent="0.25">
      <c r="B14" s="93"/>
      <c r="D14" s="46"/>
      <c r="E14" s="37"/>
      <c r="F14" s="7"/>
      <c r="G14" s="11"/>
    </row>
    <row r="15" spans="2:30" x14ac:dyDescent="0.25">
      <c r="B15" s="93"/>
      <c r="D15" s="46"/>
      <c r="E15" s="37"/>
      <c r="F15" s="7"/>
    </row>
    <row r="16" spans="2:30" x14ac:dyDescent="0.25">
      <c r="B16" s="93"/>
      <c r="C16" s="39" t="s">
        <v>31</v>
      </c>
      <c r="D16" s="92" t="s">
        <v>159</v>
      </c>
      <c r="E16" s="41"/>
      <c r="F16" s="7"/>
      <c r="G16" s="11"/>
    </row>
    <row r="17" spans="1:14" x14ac:dyDescent="0.25">
      <c r="B17" s="93"/>
      <c r="C17" s="46"/>
      <c r="D17" s="46"/>
      <c r="E17" s="37"/>
      <c r="F17" s="7"/>
    </row>
    <row r="18" spans="1:14" x14ac:dyDescent="0.25">
      <c r="B18" s="93"/>
      <c r="C18" s="46"/>
      <c r="D18" s="46"/>
      <c r="E18" s="8"/>
      <c r="F18" s="7"/>
    </row>
    <row r="19" spans="1:14" x14ac:dyDescent="0.25">
      <c r="B19" s="93"/>
      <c r="E19" s="40"/>
      <c r="F19" s="70"/>
      <c r="G19" s="71"/>
      <c r="H19" s="72"/>
      <c r="I19" s="72"/>
      <c r="J19" s="72"/>
      <c r="K19" s="72"/>
      <c r="L19" s="72"/>
      <c r="M19" s="72"/>
      <c r="N19" s="72"/>
    </row>
    <row r="20" spans="1:14" x14ac:dyDescent="0.25">
      <c r="B20" s="93"/>
      <c r="C20" s="68"/>
      <c r="D20" s="68"/>
      <c r="E20" s="73"/>
      <c r="F20" s="70"/>
      <c r="G20" s="71"/>
      <c r="H20" s="72"/>
      <c r="I20" s="72"/>
      <c r="J20" s="72"/>
      <c r="K20" s="72"/>
      <c r="L20" s="72"/>
      <c r="M20" s="72"/>
      <c r="N20" s="72"/>
    </row>
    <row r="21" spans="1:14" x14ac:dyDescent="0.25">
      <c r="B21" s="93"/>
      <c r="C21" s="68"/>
      <c r="D21" s="68"/>
      <c r="E21" s="73"/>
      <c r="F21" s="70"/>
      <c r="G21" s="71"/>
      <c r="H21" s="72"/>
      <c r="I21" s="72"/>
      <c r="J21" s="72"/>
      <c r="K21" s="72"/>
      <c r="L21" s="72"/>
      <c r="M21" s="72"/>
      <c r="N21" s="72"/>
    </row>
    <row r="22" spans="1:14" x14ac:dyDescent="0.25">
      <c r="A22">
        <v>0.16</v>
      </c>
      <c r="B22" s="93"/>
      <c r="C22" s="89"/>
      <c r="D22" s="90"/>
      <c r="E22" s="73"/>
      <c r="F22" s="70"/>
      <c r="G22" s="71"/>
      <c r="H22" s="72"/>
      <c r="I22" s="72"/>
      <c r="J22" s="72"/>
      <c r="K22" s="72"/>
      <c r="L22" s="72"/>
      <c r="M22" s="72"/>
      <c r="N22" s="72"/>
    </row>
    <row r="23" spans="1:14" x14ac:dyDescent="0.25">
      <c r="A23">
        <v>0.5</v>
      </c>
      <c r="B23"/>
      <c r="F23" s="70"/>
      <c r="G23" s="71"/>
      <c r="H23" s="72"/>
      <c r="I23" s="72"/>
      <c r="J23" s="72"/>
      <c r="K23" s="72"/>
      <c r="L23" s="72"/>
      <c r="M23" s="72"/>
      <c r="N23" s="72"/>
    </row>
    <row r="24" spans="1:14" x14ac:dyDescent="0.25">
      <c r="A24">
        <v>0.84</v>
      </c>
      <c r="B24" s="88"/>
      <c r="C24" s="89"/>
      <c r="D24" s="90"/>
      <c r="E24" s="73"/>
      <c r="F24" s="70"/>
      <c r="G24" s="71"/>
      <c r="H24" s="72"/>
      <c r="I24" s="72"/>
      <c r="J24" s="72"/>
      <c r="K24" s="72"/>
      <c r="L24" s="72"/>
      <c r="M24" s="72"/>
      <c r="N24" s="72"/>
    </row>
    <row r="25" spans="1:14" x14ac:dyDescent="0.25">
      <c r="B25" s="75"/>
      <c r="C25" s="76"/>
      <c r="D25" s="77"/>
      <c r="E25" s="38"/>
      <c r="F25" s="38"/>
      <c r="G25" s="38"/>
      <c r="H25" s="38"/>
      <c r="I25" s="38"/>
      <c r="J25" s="38"/>
      <c r="K25" s="38"/>
      <c r="L25" s="38"/>
      <c r="M25" s="38"/>
      <c r="N25" s="72"/>
    </row>
    <row r="26" spans="1:14" x14ac:dyDescent="0.25">
      <c r="B26" s="78"/>
      <c r="C26" s="75"/>
      <c r="D26" s="75"/>
      <c r="E26" s="71"/>
      <c r="F26" s="69"/>
      <c r="G26" s="71"/>
      <c r="H26" s="71"/>
      <c r="I26" s="71"/>
      <c r="J26" s="71"/>
      <c r="K26" s="71"/>
      <c r="L26" s="71"/>
      <c r="M26" s="71"/>
      <c r="N26" s="71"/>
    </row>
    <row r="27" spans="1:14" x14ac:dyDescent="0.25">
      <c r="B27" s="62"/>
      <c r="C27" s="63"/>
      <c r="D27" s="63"/>
      <c r="E27" s="64"/>
      <c r="F27" s="70"/>
      <c r="G27" s="72"/>
      <c r="H27" s="72"/>
      <c r="I27" s="72"/>
      <c r="J27" s="72"/>
      <c r="K27" s="72"/>
      <c r="L27" s="72"/>
      <c r="M27" s="72"/>
      <c r="N27" s="72"/>
    </row>
    <row r="28" spans="1:14" x14ac:dyDescent="0.25">
      <c r="A28">
        <v>1</v>
      </c>
      <c r="B28" s="79"/>
      <c r="C28" s="66"/>
      <c r="D28" s="14"/>
      <c r="E28" s="54"/>
      <c r="F28" s="70"/>
      <c r="G28" s="72"/>
      <c r="H28" s="72"/>
      <c r="I28" s="72"/>
      <c r="J28" s="72"/>
      <c r="K28" s="72"/>
      <c r="L28" s="72"/>
      <c r="M28" s="72"/>
      <c r="N28" s="72"/>
    </row>
    <row r="29" spans="1:14" x14ac:dyDescent="0.25">
      <c r="A29">
        <v>2</v>
      </c>
      <c r="B29" s="79"/>
      <c r="C29" s="66"/>
      <c r="D29" s="14"/>
      <c r="E29" s="54"/>
      <c r="F29" s="70"/>
      <c r="G29" s="72"/>
      <c r="H29" s="72"/>
      <c r="I29" s="72"/>
      <c r="J29" s="72"/>
      <c r="K29" s="72"/>
      <c r="L29" s="72"/>
      <c r="M29" s="72"/>
      <c r="N29" s="72"/>
    </row>
    <row r="30" spans="1:14" x14ac:dyDescent="0.25">
      <c r="A30">
        <v>4</v>
      </c>
      <c r="B30" s="79"/>
      <c r="C30" s="66"/>
      <c r="D30" s="14"/>
      <c r="E30" s="54"/>
      <c r="F30" s="70"/>
      <c r="G30" s="72"/>
      <c r="H30" s="72"/>
      <c r="I30" s="72"/>
      <c r="J30" s="72"/>
      <c r="K30" s="72"/>
      <c r="L30" s="72"/>
      <c r="M30" s="72"/>
      <c r="N30" s="72"/>
    </row>
    <row r="31" spans="1:14" x14ac:dyDescent="0.25">
      <c r="A31">
        <v>5.6</v>
      </c>
      <c r="B31" s="79"/>
      <c r="C31"/>
      <c r="D31" s="14"/>
      <c r="E31" s="54"/>
      <c r="F31" s="70"/>
      <c r="G31" s="72"/>
      <c r="H31" s="72"/>
      <c r="I31" s="72"/>
      <c r="J31" s="72"/>
      <c r="K31" s="72"/>
      <c r="L31" s="72"/>
      <c r="M31" s="72"/>
      <c r="N31" s="72"/>
    </row>
    <row r="32" spans="1:14" x14ac:dyDescent="0.25">
      <c r="A32">
        <v>8</v>
      </c>
      <c r="B32" s="79"/>
      <c r="C32" s="66"/>
      <c r="D32" s="14"/>
      <c r="E32" s="54"/>
      <c r="F32" s="70"/>
      <c r="G32" s="72"/>
      <c r="H32" s="72"/>
      <c r="I32" s="72"/>
      <c r="J32" s="72"/>
      <c r="K32" s="72"/>
      <c r="L32" s="72"/>
      <c r="M32" s="72"/>
      <c r="N32" s="72"/>
    </row>
    <row r="33" spans="1:14" x14ac:dyDescent="0.25">
      <c r="A33">
        <v>11</v>
      </c>
      <c r="B33" s="79"/>
      <c r="C33" s="66"/>
      <c r="D33" s="14"/>
      <c r="E33" s="54"/>
      <c r="F33" s="70"/>
      <c r="G33" s="72"/>
      <c r="H33" s="72"/>
      <c r="I33" s="72"/>
      <c r="J33" s="72"/>
      <c r="K33" s="72"/>
      <c r="L33" s="72"/>
      <c r="M33" s="72"/>
      <c r="N33" s="72"/>
    </row>
    <row r="34" spans="1:14" x14ac:dyDescent="0.25">
      <c r="A34">
        <v>16</v>
      </c>
      <c r="B34" s="79"/>
      <c r="C34" s="66"/>
      <c r="D34" s="14"/>
      <c r="E34" s="54"/>
      <c r="F34" s="70"/>
      <c r="G34" s="72"/>
      <c r="H34" s="72"/>
      <c r="I34" s="72"/>
      <c r="J34" s="72"/>
      <c r="K34" s="72"/>
      <c r="L34" s="72"/>
      <c r="M34" s="72"/>
      <c r="N34" s="72"/>
    </row>
    <row r="35" spans="1:14" x14ac:dyDescent="0.25">
      <c r="A35">
        <v>22.6</v>
      </c>
      <c r="B35" s="79"/>
      <c r="C35" s="66"/>
      <c r="D35" s="14"/>
      <c r="E35" s="54"/>
      <c r="F35" s="70"/>
      <c r="G35" s="80"/>
      <c r="H35" s="72"/>
      <c r="I35" s="72"/>
      <c r="J35" s="72"/>
      <c r="K35" s="72"/>
      <c r="L35" s="72"/>
      <c r="M35" s="72"/>
      <c r="N35" s="72"/>
    </row>
    <row r="36" spans="1:14" x14ac:dyDescent="0.25">
      <c r="A36">
        <v>32</v>
      </c>
      <c r="B36" s="79"/>
      <c r="C36" s="66"/>
      <c r="D36" s="14"/>
      <c r="E36" s="54"/>
      <c r="F36" s="70"/>
      <c r="G36" s="72"/>
      <c r="H36" s="72"/>
      <c r="I36" s="72"/>
      <c r="J36" s="72"/>
      <c r="K36" s="72"/>
      <c r="L36" s="72"/>
      <c r="M36" s="72"/>
      <c r="N36" s="72"/>
    </row>
    <row r="37" spans="1:14" x14ac:dyDescent="0.25">
      <c r="A37">
        <v>45</v>
      </c>
      <c r="B37" s="79"/>
      <c r="C37" s="66"/>
      <c r="D37" s="14"/>
      <c r="E37" s="54"/>
      <c r="F37" s="70"/>
      <c r="G37" s="72"/>
      <c r="H37" s="72"/>
      <c r="I37" s="72"/>
      <c r="J37" s="72"/>
      <c r="K37" s="72"/>
      <c r="L37" s="72"/>
      <c r="M37" s="72"/>
      <c r="N37" s="72"/>
    </row>
    <row r="38" spans="1:14" x14ac:dyDescent="0.25">
      <c r="A38">
        <v>64</v>
      </c>
      <c r="B38" s="79"/>
      <c r="C38" s="66"/>
      <c r="D38" s="14"/>
      <c r="E38" s="54"/>
      <c r="F38" s="70"/>
      <c r="G38" s="72"/>
      <c r="H38" s="72"/>
      <c r="I38" s="72"/>
      <c r="J38" s="72"/>
      <c r="K38" s="72"/>
      <c r="L38" s="72"/>
      <c r="M38" s="72"/>
      <c r="N38" s="72"/>
    </row>
    <row r="39" spans="1:14" x14ac:dyDescent="0.25">
      <c r="A39">
        <v>90</v>
      </c>
      <c r="B39" s="79"/>
      <c r="C39" s="66"/>
      <c r="D39" s="14"/>
      <c r="E39" s="54"/>
      <c r="F39" s="70"/>
      <c r="G39" s="72"/>
      <c r="H39" s="72"/>
      <c r="I39" s="72"/>
      <c r="J39" s="72"/>
      <c r="K39" s="72"/>
      <c r="L39" s="72"/>
      <c r="M39" s="72"/>
      <c r="N39" s="72"/>
    </row>
    <row r="40" spans="1:14" x14ac:dyDescent="0.25">
      <c r="A40">
        <v>128</v>
      </c>
      <c r="B40" s="79"/>
      <c r="C40" s="66"/>
      <c r="D40" s="14"/>
      <c r="E40" s="54"/>
      <c r="F40" s="70"/>
      <c r="G40" s="72"/>
      <c r="H40" s="72"/>
      <c r="I40" s="72"/>
      <c r="J40" s="72"/>
      <c r="K40" s="72"/>
      <c r="L40" s="72"/>
      <c r="M40" s="72"/>
      <c r="N40" s="72"/>
    </row>
    <row r="41" spans="1:14" x14ac:dyDescent="0.25">
      <c r="A41">
        <v>180</v>
      </c>
      <c r="B41" s="79"/>
      <c r="C41" s="67"/>
      <c r="D41" s="14"/>
      <c r="E41" s="54"/>
      <c r="F41" s="69"/>
      <c r="G41" s="71"/>
      <c r="H41" s="71"/>
      <c r="I41" s="71"/>
      <c r="J41" s="71"/>
      <c r="K41" s="71"/>
      <c r="L41" s="71"/>
      <c r="M41" s="71"/>
      <c r="N41" s="71"/>
    </row>
    <row r="42" spans="1:14" x14ac:dyDescent="0.25">
      <c r="A42">
        <v>256</v>
      </c>
      <c r="B42" s="65"/>
      <c r="C42" s="66"/>
      <c r="D42" s="14"/>
      <c r="E42" s="54"/>
      <c r="F42" s="8"/>
      <c r="G42" s="11"/>
      <c r="H42" s="11"/>
      <c r="I42" s="11"/>
      <c r="J42" s="11"/>
      <c r="K42" s="11"/>
      <c r="L42" s="11"/>
      <c r="M42" s="11"/>
      <c r="N42" s="11"/>
    </row>
    <row r="43" spans="1:14" x14ac:dyDescent="0.25">
      <c r="B43" s="65"/>
      <c r="C43" s="64"/>
      <c r="D43" s="63"/>
      <c r="E43" s="65"/>
    </row>
    <row r="44" spans="1:14" ht="11.45" customHeight="1" x14ac:dyDescent="0.25">
      <c r="B44" s="13"/>
      <c r="C44" s="26"/>
      <c r="D44" s="26"/>
      <c r="E44" s="13"/>
    </row>
    <row r="45" spans="1:14" x14ac:dyDescent="0.25">
      <c r="B45" s="25"/>
      <c r="C45" s="25"/>
      <c r="D45" s="25"/>
      <c r="E45" s="24"/>
      <c r="F45" s="24"/>
      <c r="G45" s="24"/>
      <c r="H45" s="24"/>
      <c r="I45" s="24"/>
      <c r="J45" s="24"/>
      <c r="K45" s="24"/>
      <c r="L45" s="24"/>
      <c r="M45" s="24"/>
      <c r="N45" s="24"/>
    </row>
  </sheetData>
  <mergeCells count="1">
    <mergeCell ref="B4:F6"/>
  </mergeCells>
  <pageMargins left="0.9" right="0.5" top="1" bottom="0.9" header="0.6" footer="0.4"/>
  <pageSetup scale="72" orientation="landscape" r:id="rId1"/>
  <headerFooter>
    <oddHeader xml:space="preserve">&amp;L&amp;"Arial,Italic"&amp;10Dry Creek  - SCWA&amp;"Sylfaen,Italic"
&amp;C&amp;"Arial,Italic"&amp;10Tab:  &amp;A&amp;R&amp;"Arial,Italic"&amp;10&amp;D   &amp;T&amp;"Sylfaen,Italic"
</oddHeader>
    <oddFooter>&amp;L&amp;"Arial,Italic"&amp;8
&amp;Z&amp;F&amp;10
Inter-Fluve, Inc.&amp;R&amp;"Sylfaen,Italic"&amp;10
&amp;"Arial,Italic"&amp;P/&amp;N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539AC-5865-477C-A2BC-E9EA6FE1E002}">
  <sheetPr codeName="Sheet27">
    <pageSetUpPr fitToPage="1"/>
  </sheetPr>
  <dimension ref="A1:AD45"/>
  <sheetViews>
    <sheetView view="pageBreakPreview" zoomScaleNormal="85" zoomScaleSheetLayoutView="100" zoomScalePageLayoutView="70" workbookViewId="0">
      <selection activeCell="D2" sqref="D2:E2"/>
    </sheetView>
  </sheetViews>
  <sheetFormatPr defaultColWidth="9.140625" defaultRowHeight="15" x14ac:dyDescent="0.25"/>
  <cols>
    <col min="2" max="2" width="22.7109375" style="2" customWidth="1"/>
    <col min="3" max="3" width="16" style="2" customWidth="1"/>
    <col min="4" max="4" width="17.42578125" style="2" customWidth="1"/>
    <col min="5" max="5" width="17.85546875" customWidth="1"/>
    <col min="7" max="7" width="16.7109375" customWidth="1"/>
    <col min="14" max="14" width="14.7109375" customWidth="1"/>
  </cols>
  <sheetData>
    <row r="1" spans="2:30" ht="18" x14ac:dyDescent="0.25">
      <c r="B1" s="19" t="s">
        <v>94</v>
      </c>
      <c r="C1" s="20"/>
      <c r="D1" s="20"/>
      <c r="E1" s="21"/>
      <c r="F1" s="22"/>
      <c r="G1" s="23"/>
      <c r="H1" s="24"/>
      <c r="I1" s="24"/>
      <c r="J1" s="24"/>
      <c r="K1" s="24"/>
      <c r="L1" s="24"/>
      <c r="M1" s="24"/>
      <c r="N1" s="24"/>
    </row>
    <row r="2" spans="2:30" x14ac:dyDescent="0.25">
      <c r="B2" s="45" t="s">
        <v>55</v>
      </c>
      <c r="C2" s="3" t="s">
        <v>1</v>
      </c>
      <c r="D2" s="96"/>
      <c r="E2" s="97"/>
      <c r="F2" s="4"/>
      <c r="G2" s="59">
        <v>43391</v>
      </c>
      <c r="H2" s="3" t="s">
        <v>2</v>
      </c>
      <c r="J2" s="44"/>
      <c r="L2" s="9" t="s">
        <v>177</v>
      </c>
      <c r="M2" s="9"/>
      <c r="N2" s="3" t="s">
        <v>3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x14ac:dyDescent="0.25">
      <c r="B3" s="5" t="s">
        <v>167</v>
      </c>
      <c r="C3" s="3" t="s">
        <v>5</v>
      </c>
      <c r="D3" s="6"/>
      <c r="E3" s="7"/>
      <c r="F3" s="8"/>
      <c r="G3" s="3"/>
      <c r="H3" s="3" t="s">
        <v>4</v>
      </c>
    </row>
    <row r="4" spans="2:30" x14ac:dyDescent="0.25">
      <c r="B4" s="104" t="s">
        <v>174</v>
      </c>
      <c r="C4" s="104"/>
      <c r="D4" s="104"/>
      <c r="E4" s="104"/>
      <c r="F4" s="104"/>
      <c r="G4" s="3">
        <v>45.819465999999998</v>
      </c>
      <c r="H4" s="3" t="s">
        <v>32</v>
      </c>
    </row>
    <row r="5" spans="2:30" x14ac:dyDescent="0.25">
      <c r="B5" s="104"/>
      <c r="C5" s="104"/>
      <c r="D5" s="104"/>
      <c r="E5" s="104"/>
      <c r="F5" s="104"/>
      <c r="G5" s="3">
        <v>-122.626459</v>
      </c>
      <c r="H5" s="3" t="s">
        <v>33</v>
      </c>
      <c r="K5" s="3"/>
    </row>
    <row r="6" spans="2:30" x14ac:dyDescent="0.25">
      <c r="B6" s="104"/>
      <c r="C6" s="104"/>
      <c r="D6" s="104"/>
      <c r="E6" s="104"/>
      <c r="F6" s="104"/>
      <c r="G6" s="3"/>
      <c r="H6" s="3" t="s">
        <v>7</v>
      </c>
      <c r="K6" s="3"/>
    </row>
    <row r="7" spans="2:30" ht="7.9" customHeight="1" x14ac:dyDescent="0.25">
      <c r="B7" s="6"/>
      <c r="C7" s="6"/>
      <c r="D7"/>
      <c r="E7" s="7"/>
      <c r="F7" s="7"/>
      <c r="G7" s="11"/>
      <c r="K7" s="3"/>
    </row>
    <row r="8" spans="2:30" x14ac:dyDescent="0.25">
      <c r="B8" s="34"/>
      <c r="C8" s="35"/>
      <c r="D8" s="35"/>
      <c r="E8" s="36"/>
      <c r="F8" s="31"/>
      <c r="G8" s="32"/>
      <c r="H8" s="33"/>
      <c r="I8" s="33"/>
      <c r="J8" s="33"/>
      <c r="K8" s="33"/>
      <c r="L8" s="33"/>
      <c r="M8" s="33"/>
      <c r="N8" s="33"/>
    </row>
    <row r="9" spans="2:30" ht="14.45" customHeight="1" x14ac:dyDescent="0.25">
      <c r="B9" s="46"/>
      <c r="C9" s="46"/>
      <c r="E9" s="39" t="s">
        <v>31</v>
      </c>
      <c r="F9" s="92" t="s">
        <v>169</v>
      </c>
      <c r="G9" s="41"/>
      <c r="J9" s="39" t="s">
        <v>31</v>
      </c>
      <c r="K9" s="41"/>
      <c r="L9" s="41" t="s">
        <v>168</v>
      </c>
      <c r="M9" s="41"/>
      <c r="N9" s="41"/>
    </row>
    <row r="10" spans="2:30" ht="14.45" customHeight="1" x14ac:dyDescent="0.25">
      <c r="B10" s="81" t="s">
        <v>105</v>
      </c>
      <c r="C10" s="81" t="s">
        <v>96</v>
      </c>
      <c r="D10" s="46"/>
      <c r="E10" s="8"/>
      <c r="G10" s="11"/>
    </row>
    <row r="11" spans="2:30" x14ac:dyDescent="0.25">
      <c r="B11" s="82" t="s">
        <v>171</v>
      </c>
      <c r="C11" s="94" t="s">
        <v>172</v>
      </c>
      <c r="D11" s="46"/>
      <c r="G11" s="11"/>
    </row>
    <row r="12" spans="2:30" x14ac:dyDescent="0.25">
      <c r="B12" s="82" t="s">
        <v>133</v>
      </c>
      <c r="C12" s="92" t="s">
        <v>170</v>
      </c>
      <c r="D12" s="46"/>
      <c r="E12" s="37"/>
      <c r="F12" s="7"/>
    </row>
    <row r="13" spans="2:30" ht="28.5" x14ac:dyDescent="0.25">
      <c r="B13" s="82" t="s">
        <v>173</v>
      </c>
      <c r="G13" s="11"/>
    </row>
    <row r="14" spans="2:30" x14ac:dyDescent="0.25">
      <c r="B14" s="93"/>
      <c r="D14" s="46"/>
      <c r="E14" s="37"/>
      <c r="F14" s="7"/>
      <c r="G14" s="11"/>
    </row>
    <row r="15" spans="2:30" x14ac:dyDescent="0.25">
      <c r="B15" s="93"/>
      <c r="D15" s="46"/>
      <c r="E15" s="37"/>
      <c r="F15" s="7"/>
    </row>
    <row r="16" spans="2:30" x14ac:dyDescent="0.25">
      <c r="B16" s="93"/>
      <c r="D16" s="46"/>
      <c r="F16" s="7"/>
      <c r="G16" s="11"/>
    </row>
    <row r="17" spans="1:14" x14ac:dyDescent="0.25">
      <c r="B17" s="93"/>
      <c r="C17" s="46"/>
      <c r="D17" s="46"/>
      <c r="E17" s="37"/>
      <c r="F17" s="7"/>
    </row>
    <row r="18" spans="1:14" x14ac:dyDescent="0.25">
      <c r="B18" s="93"/>
      <c r="C18" s="46"/>
      <c r="D18" s="46"/>
      <c r="E18" s="8"/>
      <c r="F18" s="7"/>
    </row>
    <row r="19" spans="1:14" x14ac:dyDescent="0.25">
      <c r="B19" s="95" t="s">
        <v>175</v>
      </c>
      <c r="C19" s="41"/>
      <c r="E19" s="40"/>
      <c r="F19" s="70"/>
      <c r="G19" s="71"/>
      <c r="H19" s="72"/>
      <c r="I19" s="72"/>
      <c r="J19" s="72"/>
      <c r="K19" s="72"/>
      <c r="L19" s="72"/>
      <c r="M19" s="72"/>
      <c r="N19" s="72"/>
    </row>
    <row r="20" spans="1:14" x14ac:dyDescent="0.25">
      <c r="D20" s="8"/>
      <c r="E20" s="41"/>
      <c r="F20" s="41"/>
      <c r="G20" s="71"/>
      <c r="H20" s="72"/>
      <c r="I20" s="72"/>
      <c r="J20" s="72"/>
      <c r="K20" s="72"/>
      <c r="L20" s="72"/>
      <c r="M20" s="72"/>
      <c r="N20" s="72"/>
    </row>
    <row r="21" spans="1:14" x14ac:dyDescent="0.25">
      <c r="B21" s="93"/>
      <c r="C21" s="68"/>
      <c r="D21" s="68"/>
      <c r="E21" s="73"/>
      <c r="F21" s="70"/>
      <c r="G21" s="71"/>
      <c r="H21" s="72"/>
      <c r="I21" s="72"/>
      <c r="J21" s="72"/>
      <c r="K21" s="72"/>
      <c r="L21" s="72"/>
      <c r="M21" s="72"/>
      <c r="N21" s="72"/>
    </row>
    <row r="22" spans="1:14" x14ac:dyDescent="0.25">
      <c r="A22">
        <v>0.16</v>
      </c>
      <c r="B22" s="93"/>
      <c r="C22" s="89"/>
      <c r="D22" s="90"/>
      <c r="E22" s="73"/>
      <c r="F22" s="70"/>
      <c r="G22" s="71"/>
      <c r="H22" s="72"/>
      <c r="I22" s="72"/>
      <c r="J22" s="72"/>
      <c r="K22" s="72"/>
      <c r="L22" s="72"/>
      <c r="M22" s="72"/>
      <c r="N22" s="72"/>
    </row>
    <row r="23" spans="1:14" x14ac:dyDescent="0.25">
      <c r="A23">
        <v>0.5</v>
      </c>
      <c r="B23"/>
      <c r="F23" s="70"/>
      <c r="G23" s="71"/>
      <c r="H23" s="72"/>
      <c r="I23" s="72"/>
      <c r="J23" s="72"/>
      <c r="K23" s="72"/>
      <c r="L23" s="72"/>
      <c r="M23" s="72"/>
      <c r="N23" s="72"/>
    </row>
    <row r="24" spans="1:14" x14ac:dyDescent="0.25">
      <c r="A24">
        <v>0.84</v>
      </c>
      <c r="B24" s="88"/>
      <c r="C24" s="89"/>
      <c r="D24" s="90"/>
      <c r="E24" s="73"/>
      <c r="F24" s="70"/>
      <c r="G24" s="71"/>
      <c r="H24" s="72"/>
      <c r="I24" s="72"/>
      <c r="J24" s="72"/>
      <c r="K24" s="72"/>
      <c r="L24" s="72"/>
      <c r="M24" s="72"/>
      <c r="N24" s="72"/>
    </row>
    <row r="25" spans="1:14" x14ac:dyDescent="0.25">
      <c r="B25" s="75"/>
      <c r="C25" s="76"/>
      <c r="D25" s="77"/>
      <c r="E25" s="38"/>
      <c r="F25" s="38"/>
      <c r="G25" s="38"/>
      <c r="H25" s="38"/>
      <c r="I25" s="38"/>
      <c r="J25" s="38"/>
      <c r="K25" s="38"/>
      <c r="L25" s="38"/>
      <c r="M25" s="38"/>
      <c r="N25" s="72"/>
    </row>
    <row r="26" spans="1:14" x14ac:dyDescent="0.25">
      <c r="B26" s="78"/>
      <c r="C26" s="75"/>
      <c r="D26" s="75"/>
      <c r="E26" s="71"/>
      <c r="F26" s="69"/>
      <c r="G26" s="71"/>
      <c r="H26" s="71"/>
      <c r="I26" s="71"/>
      <c r="J26" s="71"/>
      <c r="K26" s="71"/>
      <c r="L26" s="71"/>
      <c r="M26" s="71"/>
      <c r="N26" s="71"/>
    </row>
    <row r="27" spans="1:14" x14ac:dyDescent="0.25">
      <c r="B27" s="62"/>
      <c r="C27" s="63"/>
      <c r="D27" s="63"/>
      <c r="E27" s="64"/>
      <c r="F27" s="70"/>
      <c r="G27" s="72"/>
      <c r="H27" s="72"/>
      <c r="I27" s="72"/>
      <c r="J27" s="72"/>
      <c r="K27" s="72"/>
      <c r="L27" s="72"/>
      <c r="M27" s="72"/>
      <c r="N27" s="72"/>
    </row>
    <row r="28" spans="1:14" x14ac:dyDescent="0.25">
      <c r="A28">
        <v>1</v>
      </c>
      <c r="B28" s="79"/>
      <c r="C28" s="66"/>
      <c r="D28" s="14"/>
      <c r="E28" s="54"/>
      <c r="F28" s="70"/>
      <c r="G28" s="72"/>
      <c r="H28" s="72"/>
      <c r="I28" s="72"/>
      <c r="J28" s="72"/>
      <c r="K28" s="72"/>
      <c r="L28" s="72"/>
      <c r="M28" s="72"/>
      <c r="N28" s="72"/>
    </row>
    <row r="29" spans="1:14" x14ac:dyDescent="0.25">
      <c r="A29">
        <v>2</v>
      </c>
      <c r="B29" s="79"/>
      <c r="C29" s="66"/>
      <c r="D29" s="14"/>
      <c r="E29" s="54"/>
      <c r="F29" s="70"/>
      <c r="G29" s="72"/>
      <c r="H29" s="72"/>
      <c r="I29" s="72"/>
      <c r="J29" s="72"/>
      <c r="K29" s="72"/>
      <c r="L29" s="72"/>
      <c r="M29" s="72"/>
      <c r="N29" s="72"/>
    </row>
    <row r="30" spans="1:14" x14ac:dyDescent="0.25">
      <c r="A30">
        <v>4</v>
      </c>
      <c r="B30"/>
      <c r="C30" s="66"/>
      <c r="D30" s="14"/>
      <c r="E30" s="54"/>
      <c r="F30" s="70"/>
      <c r="G30" s="72"/>
      <c r="H30" s="72"/>
      <c r="I30" s="72"/>
      <c r="J30" s="72"/>
      <c r="K30" s="72"/>
      <c r="L30" s="72"/>
      <c r="M30" s="72"/>
      <c r="N30" s="72"/>
    </row>
    <row r="31" spans="1:14" x14ac:dyDescent="0.25">
      <c r="A31">
        <v>5.6</v>
      </c>
      <c r="B31" s="79"/>
      <c r="C31"/>
      <c r="D31" s="14"/>
      <c r="E31" s="54"/>
      <c r="F31" s="70"/>
      <c r="G31" s="72"/>
      <c r="H31" s="72"/>
      <c r="I31" s="72"/>
      <c r="J31" s="72"/>
      <c r="K31" s="72"/>
      <c r="L31" s="72"/>
      <c r="M31" s="72"/>
      <c r="N31" s="72"/>
    </row>
    <row r="32" spans="1:14" x14ac:dyDescent="0.25">
      <c r="A32">
        <v>8</v>
      </c>
      <c r="B32" s="79"/>
      <c r="C32" s="66"/>
      <c r="D32" s="14"/>
      <c r="E32" s="54"/>
      <c r="F32" s="70"/>
      <c r="G32" s="72"/>
      <c r="H32" s="72"/>
      <c r="I32" s="72"/>
      <c r="J32" s="72"/>
      <c r="K32" s="72"/>
      <c r="L32" s="72"/>
      <c r="M32" s="72"/>
      <c r="N32" s="72"/>
    </row>
    <row r="33" spans="1:14" x14ac:dyDescent="0.25">
      <c r="A33">
        <v>11</v>
      </c>
      <c r="B33" s="79"/>
      <c r="C33" s="66"/>
      <c r="D33" s="14"/>
      <c r="E33" s="54"/>
      <c r="F33" s="70"/>
      <c r="G33" s="72"/>
      <c r="H33" s="72"/>
      <c r="I33" s="72"/>
      <c r="J33" s="72"/>
      <c r="K33" s="72"/>
      <c r="L33" s="72"/>
      <c r="M33" s="72"/>
      <c r="N33" s="72"/>
    </row>
    <row r="34" spans="1:14" x14ac:dyDescent="0.25">
      <c r="A34">
        <v>16</v>
      </c>
      <c r="B34" s="79"/>
      <c r="C34" s="66"/>
      <c r="D34" s="14"/>
      <c r="E34" s="54"/>
      <c r="F34" s="70"/>
      <c r="G34" s="72"/>
      <c r="H34" s="72"/>
      <c r="I34" s="72"/>
      <c r="J34" s="72"/>
      <c r="K34" s="72"/>
      <c r="L34" s="72"/>
      <c r="M34" s="72"/>
      <c r="N34" s="72"/>
    </row>
    <row r="35" spans="1:14" x14ac:dyDescent="0.25">
      <c r="A35">
        <v>22.6</v>
      </c>
      <c r="B35" s="79"/>
      <c r="C35" s="66"/>
      <c r="D35" s="14"/>
      <c r="E35" s="54"/>
      <c r="F35" s="70"/>
      <c r="G35" s="80"/>
      <c r="H35" s="72"/>
      <c r="I35" s="72"/>
      <c r="J35" s="72"/>
      <c r="K35" s="72"/>
      <c r="L35" s="72"/>
      <c r="M35" s="72"/>
      <c r="N35" s="72"/>
    </row>
    <row r="36" spans="1:14" x14ac:dyDescent="0.25">
      <c r="A36">
        <v>32</v>
      </c>
      <c r="B36" s="79"/>
      <c r="C36" s="66"/>
      <c r="D36" s="14"/>
      <c r="E36" s="54"/>
      <c r="F36" s="70"/>
      <c r="G36" s="72"/>
      <c r="H36" s="72"/>
      <c r="I36" s="72"/>
      <c r="J36" s="72"/>
      <c r="K36" s="72"/>
      <c r="L36" s="72"/>
      <c r="M36" s="72"/>
      <c r="N36" s="72"/>
    </row>
    <row r="37" spans="1:14" x14ac:dyDescent="0.25">
      <c r="A37">
        <v>45</v>
      </c>
      <c r="B37" s="79"/>
      <c r="C37" s="66"/>
      <c r="D37" s="14"/>
      <c r="E37" s="54"/>
      <c r="F37" s="70"/>
      <c r="G37" s="72"/>
      <c r="H37" s="72"/>
      <c r="I37" s="72"/>
      <c r="J37" s="72"/>
      <c r="K37" s="72"/>
      <c r="L37" s="72"/>
      <c r="M37" s="72"/>
      <c r="N37" s="72"/>
    </row>
    <row r="38" spans="1:14" x14ac:dyDescent="0.25">
      <c r="A38">
        <v>64</v>
      </c>
      <c r="B38" s="79"/>
      <c r="C38" s="66"/>
      <c r="D38" s="14"/>
      <c r="E38" s="54"/>
      <c r="F38" s="70"/>
      <c r="G38" s="72"/>
      <c r="H38" s="72"/>
      <c r="I38" s="72"/>
      <c r="J38" s="72"/>
      <c r="K38" s="72"/>
      <c r="L38" s="72"/>
      <c r="M38" s="72"/>
      <c r="N38" s="72"/>
    </row>
    <row r="39" spans="1:14" x14ac:dyDescent="0.25">
      <c r="A39">
        <v>90</v>
      </c>
      <c r="B39" s="79"/>
      <c r="C39" s="66"/>
      <c r="D39" s="14"/>
      <c r="E39" s="54"/>
      <c r="F39" s="70"/>
      <c r="G39" s="72"/>
      <c r="H39" s="72"/>
      <c r="I39" s="72"/>
      <c r="J39" s="72"/>
      <c r="K39" s="72"/>
      <c r="L39" s="72"/>
      <c r="M39" s="72"/>
      <c r="N39" s="72"/>
    </row>
    <row r="40" spans="1:14" x14ac:dyDescent="0.25">
      <c r="A40">
        <v>128</v>
      </c>
      <c r="B40" s="79"/>
      <c r="C40" s="66"/>
      <c r="D40" s="14"/>
      <c r="E40" s="54"/>
      <c r="F40" s="70"/>
      <c r="G40" s="72"/>
      <c r="H40" s="72"/>
      <c r="I40" s="72"/>
      <c r="J40" s="72"/>
      <c r="K40" s="72"/>
      <c r="L40" s="72"/>
      <c r="M40" s="72"/>
      <c r="N40" s="72"/>
    </row>
    <row r="41" spans="1:14" x14ac:dyDescent="0.25">
      <c r="A41">
        <v>180</v>
      </c>
      <c r="B41" s="79"/>
      <c r="C41" s="67"/>
      <c r="D41" s="14"/>
      <c r="E41" s="54"/>
      <c r="F41" s="69"/>
      <c r="G41" s="71"/>
      <c r="H41" s="71"/>
      <c r="I41" s="71"/>
      <c r="J41" s="71"/>
      <c r="K41" s="71"/>
      <c r="L41" s="71"/>
      <c r="M41" s="71"/>
      <c r="N41" s="71"/>
    </row>
    <row r="42" spans="1:14" x14ac:dyDescent="0.25">
      <c r="A42">
        <v>256</v>
      </c>
      <c r="B42" s="65"/>
      <c r="C42" s="66"/>
      <c r="D42" s="14"/>
      <c r="E42" s="54"/>
      <c r="F42" s="8"/>
      <c r="G42" s="11"/>
      <c r="H42" s="11"/>
      <c r="I42" s="11"/>
      <c r="J42" s="11"/>
      <c r="K42" s="11"/>
      <c r="L42" s="11"/>
      <c r="M42" s="11"/>
      <c r="N42" s="11"/>
    </row>
    <row r="43" spans="1:14" x14ac:dyDescent="0.25">
      <c r="B43" s="65"/>
      <c r="C43" s="64"/>
      <c r="D43" s="63"/>
      <c r="E43" s="65"/>
    </row>
    <row r="44" spans="1:14" ht="11.45" customHeight="1" x14ac:dyDescent="0.25">
      <c r="B44" s="13"/>
      <c r="C44" s="26"/>
      <c r="D44" s="26"/>
      <c r="E44" s="13"/>
    </row>
    <row r="45" spans="1:14" x14ac:dyDescent="0.25">
      <c r="B45" s="25"/>
      <c r="C45" s="25"/>
      <c r="D45" s="25"/>
      <c r="E45" s="24"/>
      <c r="F45" s="24"/>
      <c r="G45" s="24"/>
      <c r="H45" s="24"/>
      <c r="I45" s="24"/>
      <c r="J45" s="24"/>
      <c r="K45" s="24"/>
      <c r="L45" s="24"/>
      <c r="M45" s="24"/>
      <c r="N45" s="24"/>
    </row>
  </sheetData>
  <mergeCells count="1">
    <mergeCell ref="B4:F6"/>
  </mergeCells>
  <pageMargins left="0.9" right="0.5" top="1" bottom="0.9" header="0.6" footer="0.4"/>
  <pageSetup scale="72" orientation="landscape" r:id="rId1"/>
  <headerFooter>
    <oddHeader xml:space="preserve">&amp;L&amp;"Arial,Italic"&amp;10Dry Creek  - SCWA&amp;"Sylfaen,Italic"
&amp;C&amp;"Arial,Italic"&amp;10Tab:  &amp;A&amp;R&amp;"Arial,Italic"&amp;10&amp;D   &amp;T&amp;"Sylfaen,Italic"
</oddHeader>
    <oddFooter>&amp;L&amp;"Arial,Italic"&amp;8
&amp;Z&amp;F&amp;10
Inter-Fluve, Inc.&amp;R&amp;"Sylfaen,Italic"&amp;10
&amp;"Arial,Italic"&amp;P/&amp;N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63C30-3998-4B59-B368-75756A3E736E}">
  <sheetPr codeName="Sheet19">
    <pageSetUpPr fitToPage="1"/>
  </sheetPr>
  <dimension ref="A1:AD45"/>
  <sheetViews>
    <sheetView view="pageBreakPreview" zoomScale="85" zoomScaleNormal="85" zoomScaleSheetLayoutView="85" zoomScalePageLayoutView="70" workbookViewId="0">
      <selection activeCell="D2" sqref="D2:E2"/>
    </sheetView>
  </sheetViews>
  <sheetFormatPr defaultColWidth="9.140625" defaultRowHeight="15" x14ac:dyDescent="0.25"/>
  <cols>
    <col min="2" max="2" width="22.7109375" style="2" customWidth="1"/>
    <col min="3" max="3" width="16" style="2" customWidth="1"/>
    <col min="4" max="4" width="17.42578125" style="2" customWidth="1"/>
    <col min="5" max="5" width="17.85546875" customWidth="1"/>
    <col min="7" max="7" width="16.7109375" customWidth="1"/>
    <col min="14" max="14" width="14.7109375" customWidth="1"/>
  </cols>
  <sheetData>
    <row r="1" spans="2:30" ht="18" x14ac:dyDescent="0.25">
      <c r="B1" s="19" t="s">
        <v>94</v>
      </c>
      <c r="C1" s="20"/>
      <c r="D1" s="20"/>
      <c r="E1" s="21"/>
      <c r="F1" s="22"/>
      <c r="G1" s="23"/>
      <c r="H1" s="24"/>
      <c r="I1" s="24"/>
      <c r="J1" s="24"/>
      <c r="K1" s="24"/>
      <c r="L1" s="24"/>
      <c r="M1" s="24"/>
      <c r="N1" s="24"/>
    </row>
    <row r="2" spans="2:30" x14ac:dyDescent="0.25">
      <c r="B2" s="45" t="s">
        <v>55</v>
      </c>
      <c r="C2" s="3" t="s">
        <v>1</v>
      </c>
      <c r="D2" s="96"/>
      <c r="E2" s="97"/>
      <c r="F2" s="4"/>
      <c r="G2" s="59">
        <v>43391</v>
      </c>
      <c r="H2" s="3" t="s">
        <v>2</v>
      </c>
      <c r="J2" s="44"/>
      <c r="L2" s="9" t="s">
        <v>177</v>
      </c>
      <c r="M2" s="9"/>
      <c r="N2" s="3" t="s">
        <v>3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x14ac:dyDescent="0.25">
      <c r="B3" s="5" t="s">
        <v>95</v>
      </c>
      <c r="C3" s="3" t="s">
        <v>5</v>
      </c>
      <c r="D3" s="6"/>
      <c r="E3" s="7"/>
      <c r="F3" s="8"/>
      <c r="G3" s="3"/>
      <c r="H3" s="3" t="s">
        <v>4</v>
      </c>
    </row>
    <row r="4" spans="2:30" x14ac:dyDescent="0.25">
      <c r="B4" s="104" t="s">
        <v>176</v>
      </c>
      <c r="C4" s="104"/>
      <c r="D4" s="104"/>
      <c r="E4" s="104"/>
      <c r="F4" s="104"/>
      <c r="G4" s="3">
        <v>45.819741</v>
      </c>
      <c r="H4" s="3" t="s">
        <v>32</v>
      </c>
    </row>
    <row r="5" spans="2:30" x14ac:dyDescent="0.25">
      <c r="B5" s="104"/>
      <c r="C5" s="104"/>
      <c r="D5" s="104"/>
      <c r="E5" s="104"/>
      <c r="F5" s="104"/>
      <c r="G5" s="3">
        <v>-122.625944</v>
      </c>
      <c r="H5" s="3" t="s">
        <v>33</v>
      </c>
      <c r="K5" s="3"/>
    </row>
    <row r="6" spans="2:30" x14ac:dyDescent="0.25">
      <c r="B6" s="104"/>
      <c r="C6" s="104"/>
      <c r="D6" s="104"/>
      <c r="E6" s="104"/>
      <c r="F6" s="104"/>
      <c r="G6" s="3"/>
      <c r="H6" s="3" t="s">
        <v>7</v>
      </c>
      <c r="K6" s="3"/>
    </row>
    <row r="7" spans="2:30" ht="7.9" customHeight="1" x14ac:dyDescent="0.25">
      <c r="B7" s="6"/>
      <c r="C7" s="6"/>
      <c r="D7" s="6"/>
      <c r="E7" s="7"/>
      <c r="F7" s="7"/>
      <c r="G7" s="11"/>
      <c r="K7" s="3"/>
    </row>
    <row r="8" spans="2:30" x14ac:dyDescent="0.25">
      <c r="B8" s="34"/>
      <c r="C8" s="35"/>
      <c r="D8" s="35"/>
      <c r="E8" s="36"/>
      <c r="F8" s="31"/>
      <c r="G8" s="32"/>
      <c r="H8" s="33"/>
      <c r="I8" s="33"/>
      <c r="J8" s="33"/>
      <c r="K8" s="33"/>
      <c r="L8" s="33"/>
      <c r="M8" s="33"/>
      <c r="N8" s="33"/>
    </row>
    <row r="9" spans="2:30" ht="14.45" customHeight="1" x14ac:dyDescent="0.25">
      <c r="B9" s="46"/>
      <c r="C9" s="46"/>
      <c r="D9" s="46"/>
      <c r="E9" s="39" t="s">
        <v>31</v>
      </c>
      <c r="F9" s="41"/>
      <c r="G9" s="41" t="s">
        <v>92</v>
      </c>
      <c r="H9" s="41"/>
      <c r="I9" s="41"/>
      <c r="J9" s="39" t="s">
        <v>31</v>
      </c>
      <c r="K9" s="41"/>
      <c r="L9" s="41" t="s">
        <v>93</v>
      </c>
      <c r="M9" s="41"/>
      <c r="N9" s="41"/>
    </row>
    <row r="10" spans="2:30" ht="14.45" customHeight="1" x14ac:dyDescent="0.25">
      <c r="B10" s="81" t="s">
        <v>105</v>
      </c>
      <c r="C10" s="81" t="s">
        <v>96</v>
      </c>
      <c r="D10" s="46"/>
      <c r="E10" s="8"/>
      <c r="F10" s="41"/>
      <c r="G10" s="41"/>
      <c r="H10" s="41"/>
      <c r="I10" s="41"/>
    </row>
    <row r="11" spans="2:30" ht="17.25" customHeight="1" x14ac:dyDescent="0.25">
      <c r="B11" s="82" t="s">
        <v>98</v>
      </c>
      <c r="C11" s="83" t="s">
        <v>104</v>
      </c>
      <c r="D11" s="46"/>
      <c r="E11" s="8"/>
      <c r="F11" s="7"/>
      <c r="G11" s="11"/>
    </row>
    <row r="12" spans="2:30" x14ac:dyDescent="0.25">
      <c r="B12" s="82" t="s">
        <v>99</v>
      </c>
      <c r="C12" s="83" t="s">
        <v>103</v>
      </c>
      <c r="D12" s="46"/>
      <c r="E12" s="37"/>
      <c r="F12" s="7"/>
    </row>
    <row r="13" spans="2:30" x14ac:dyDescent="0.25">
      <c r="B13" s="82" t="s">
        <v>100</v>
      </c>
      <c r="C13" s="83" t="s">
        <v>102</v>
      </c>
      <c r="D13" s="46"/>
      <c r="E13" s="37"/>
      <c r="F13" s="7"/>
      <c r="G13" s="11"/>
    </row>
    <row r="14" spans="2:30" x14ac:dyDescent="0.25">
      <c r="B14" s="82" t="s">
        <v>97</v>
      </c>
      <c r="C14" s="83" t="s">
        <v>101</v>
      </c>
      <c r="D14" s="46"/>
      <c r="E14" s="37"/>
      <c r="F14" s="7"/>
      <c r="G14" s="11"/>
    </row>
    <row r="15" spans="2:30" x14ac:dyDescent="0.25">
      <c r="B15" s="61"/>
      <c r="C15" s="46"/>
      <c r="D15" s="46"/>
      <c r="E15" s="37"/>
      <c r="F15" s="7"/>
    </row>
    <row r="16" spans="2:30" x14ac:dyDescent="0.25">
      <c r="B16" s="46"/>
      <c r="C16" s="46"/>
      <c r="D16" s="46"/>
      <c r="F16" s="7"/>
      <c r="G16" s="11"/>
    </row>
    <row r="17" spans="1:14" x14ac:dyDescent="0.25">
      <c r="B17" s="46"/>
      <c r="C17" s="46"/>
      <c r="D17" s="46"/>
      <c r="E17" s="37"/>
      <c r="F17" s="7"/>
    </row>
    <row r="18" spans="1:14" x14ac:dyDescent="0.25">
      <c r="B18" s="46"/>
      <c r="C18" s="46"/>
      <c r="D18" s="46"/>
      <c r="E18" s="8"/>
      <c r="F18" s="7"/>
    </row>
    <row r="19" spans="1:14" x14ac:dyDescent="0.25">
      <c r="B19" s="68"/>
      <c r="C19" s="68"/>
      <c r="D19" s="68"/>
      <c r="E19" s="69"/>
      <c r="F19" s="70"/>
      <c r="G19" s="71"/>
      <c r="H19" s="72"/>
      <c r="I19" s="72"/>
      <c r="J19" s="72"/>
      <c r="K19" s="72"/>
      <c r="L19" s="72"/>
      <c r="M19" s="72"/>
      <c r="N19" s="72"/>
    </row>
    <row r="20" spans="1:14" x14ac:dyDescent="0.25">
      <c r="B20" s="68"/>
      <c r="C20" s="68"/>
      <c r="D20" s="68"/>
      <c r="E20" s="73"/>
      <c r="F20" s="70"/>
      <c r="G20" s="71"/>
      <c r="H20" s="72"/>
      <c r="I20" s="72"/>
      <c r="J20" s="72"/>
      <c r="K20" s="72"/>
      <c r="L20" s="72"/>
      <c r="M20" s="72"/>
      <c r="N20" s="72"/>
    </row>
    <row r="21" spans="1:14" x14ac:dyDescent="0.25">
      <c r="B21" s="74"/>
      <c r="C21" s="68"/>
      <c r="D21" s="68"/>
      <c r="E21" s="73"/>
      <c r="F21" s="70"/>
      <c r="G21" s="71"/>
      <c r="H21" s="72"/>
      <c r="I21" s="72"/>
      <c r="J21" s="72"/>
      <c r="K21" s="72"/>
      <c r="L21" s="72"/>
      <c r="M21" s="72"/>
      <c r="N21" s="72"/>
    </row>
    <row r="22" spans="1:14" x14ac:dyDescent="0.25">
      <c r="A22">
        <v>0.16</v>
      </c>
      <c r="B22" s="88"/>
      <c r="C22" s="89"/>
      <c r="D22" s="90"/>
      <c r="E22" s="73"/>
      <c r="F22" s="70"/>
      <c r="G22" s="71"/>
      <c r="H22" s="72"/>
      <c r="I22" s="72"/>
      <c r="J22" s="72"/>
      <c r="K22" s="72"/>
      <c r="L22" s="72"/>
      <c r="M22" s="72"/>
      <c r="N22" s="72"/>
    </row>
    <row r="23" spans="1:14" x14ac:dyDescent="0.25">
      <c r="A23">
        <v>0.5</v>
      </c>
      <c r="B23" s="88"/>
      <c r="C23" s="89"/>
      <c r="D23" s="90"/>
      <c r="E23" s="73"/>
      <c r="F23" s="70"/>
      <c r="G23" s="71"/>
      <c r="H23" s="72"/>
      <c r="I23" s="72"/>
      <c r="J23" s="72"/>
      <c r="K23" s="72"/>
      <c r="L23" s="72"/>
      <c r="M23" s="72"/>
      <c r="N23" s="72"/>
    </row>
    <row r="24" spans="1:14" x14ac:dyDescent="0.25">
      <c r="A24">
        <v>0.84</v>
      </c>
      <c r="B24" s="88"/>
      <c r="C24" s="89"/>
      <c r="D24" s="90"/>
      <c r="E24" s="73"/>
      <c r="F24" s="70"/>
      <c r="G24" s="71"/>
      <c r="H24" s="72"/>
      <c r="I24" s="72"/>
      <c r="J24" s="72"/>
      <c r="K24" s="72"/>
      <c r="L24" s="72"/>
      <c r="M24" s="72"/>
      <c r="N24" s="72"/>
    </row>
    <row r="25" spans="1:14" x14ac:dyDescent="0.25">
      <c r="B25" s="75"/>
      <c r="C25" s="76"/>
      <c r="D25" s="77"/>
      <c r="E25" s="38"/>
      <c r="F25" s="38"/>
      <c r="G25" s="38"/>
      <c r="H25" s="38"/>
      <c r="I25" s="38"/>
      <c r="J25" s="38"/>
      <c r="K25" s="38"/>
      <c r="L25" s="38"/>
      <c r="M25" s="38"/>
      <c r="N25" s="72"/>
    </row>
    <row r="26" spans="1:14" x14ac:dyDescent="0.25">
      <c r="B26" s="78"/>
      <c r="C26" s="75"/>
      <c r="D26" s="75"/>
      <c r="E26" s="71"/>
      <c r="F26" s="69"/>
      <c r="G26" s="71"/>
      <c r="H26" s="71"/>
      <c r="I26" s="71"/>
      <c r="J26" s="71"/>
      <c r="K26" s="71"/>
      <c r="L26" s="71"/>
      <c r="M26" s="71"/>
      <c r="N26" s="71"/>
    </row>
    <row r="27" spans="1:14" x14ac:dyDescent="0.25">
      <c r="B27" s="62"/>
      <c r="C27" s="63"/>
      <c r="D27" s="63"/>
      <c r="E27" s="64"/>
      <c r="F27" s="70"/>
      <c r="G27" s="72"/>
      <c r="H27" s="72"/>
      <c r="I27" s="72"/>
      <c r="J27" s="72"/>
      <c r="K27" s="72"/>
      <c r="L27" s="72"/>
      <c r="M27" s="72"/>
      <c r="N27" s="72"/>
    </row>
    <row r="28" spans="1:14" x14ac:dyDescent="0.25">
      <c r="A28">
        <v>1</v>
      </c>
      <c r="B28" s="79"/>
      <c r="C28" s="66"/>
      <c r="D28" s="14"/>
      <c r="E28" s="54"/>
      <c r="F28" s="70"/>
      <c r="G28" s="72"/>
      <c r="H28" s="72"/>
      <c r="I28" s="72"/>
      <c r="J28" s="72"/>
      <c r="K28" s="72"/>
      <c r="L28" s="72"/>
      <c r="M28" s="72"/>
      <c r="N28" s="72"/>
    </row>
    <row r="29" spans="1:14" x14ac:dyDescent="0.25">
      <c r="A29">
        <v>2</v>
      </c>
      <c r="B29" s="79"/>
      <c r="C29" s="66"/>
      <c r="D29" s="14"/>
      <c r="E29" s="54"/>
      <c r="F29" s="70"/>
      <c r="G29" s="72"/>
      <c r="H29" s="72"/>
      <c r="I29" s="72"/>
      <c r="J29" s="72"/>
      <c r="K29" s="72"/>
      <c r="L29" s="72"/>
      <c r="M29" s="72"/>
      <c r="N29" s="72"/>
    </row>
    <row r="30" spans="1:14" x14ac:dyDescent="0.25">
      <c r="A30">
        <v>4</v>
      </c>
      <c r="B30" s="79"/>
      <c r="C30" s="66"/>
      <c r="D30" s="14"/>
      <c r="E30" s="54"/>
      <c r="F30" s="70"/>
      <c r="G30" s="72"/>
      <c r="H30" s="72"/>
      <c r="I30" s="72"/>
      <c r="J30" s="72"/>
      <c r="K30" s="72"/>
      <c r="L30" s="72"/>
      <c r="M30" s="72"/>
      <c r="N30" s="72"/>
    </row>
    <row r="31" spans="1:14" x14ac:dyDescent="0.25">
      <c r="A31">
        <v>5.6</v>
      </c>
      <c r="B31" s="79"/>
      <c r="C31" s="66"/>
      <c r="D31" s="14"/>
      <c r="E31" s="54"/>
      <c r="F31" s="70"/>
      <c r="G31" s="72"/>
      <c r="H31" s="72"/>
      <c r="I31" s="72"/>
      <c r="J31" s="72"/>
      <c r="K31" s="72"/>
      <c r="L31" s="72"/>
      <c r="M31" s="72"/>
      <c r="N31" s="72"/>
    </row>
    <row r="32" spans="1:14" x14ac:dyDescent="0.25">
      <c r="A32">
        <v>8</v>
      </c>
      <c r="B32" s="79"/>
      <c r="C32" s="66"/>
      <c r="D32" s="14"/>
      <c r="E32" s="54"/>
      <c r="F32" s="70"/>
      <c r="G32" s="72"/>
      <c r="H32" s="72"/>
      <c r="I32" s="72"/>
      <c r="J32" s="72"/>
      <c r="K32" s="72"/>
      <c r="L32" s="72"/>
      <c r="M32" s="72"/>
      <c r="N32" s="72"/>
    </row>
    <row r="33" spans="1:14" x14ac:dyDescent="0.25">
      <c r="A33">
        <v>11</v>
      </c>
      <c r="B33" s="79"/>
      <c r="C33" s="66"/>
      <c r="D33" s="14"/>
      <c r="E33" s="54"/>
      <c r="F33" s="70"/>
      <c r="G33" s="72"/>
      <c r="H33" s="72"/>
      <c r="I33" s="72"/>
      <c r="J33" s="72"/>
      <c r="K33" s="72"/>
      <c r="L33" s="72"/>
      <c r="M33" s="72"/>
      <c r="N33" s="72"/>
    </row>
    <row r="34" spans="1:14" x14ac:dyDescent="0.25">
      <c r="A34">
        <v>16</v>
      </c>
      <c r="B34" s="79"/>
      <c r="C34" s="66"/>
      <c r="D34" s="14"/>
      <c r="E34" s="54"/>
      <c r="F34" s="70"/>
      <c r="G34" s="72"/>
      <c r="H34" s="72"/>
      <c r="I34" s="72"/>
      <c r="J34" s="72"/>
      <c r="K34" s="72"/>
      <c r="L34" s="72"/>
      <c r="M34" s="72"/>
      <c r="N34" s="72"/>
    </row>
    <row r="35" spans="1:14" x14ac:dyDescent="0.25">
      <c r="A35">
        <v>22.6</v>
      </c>
      <c r="B35" s="79"/>
      <c r="C35" s="66"/>
      <c r="D35" s="14"/>
      <c r="E35" s="54"/>
      <c r="F35" s="70"/>
      <c r="G35" s="80"/>
      <c r="H35" s="72"/>
      <c r="I35" s="72"/>
      <c r="J35" s="72"/>
      <c r="K35" s="72"/>
      <c r="L35" s="72"/>
      <c r="M35" s="72"/>
      <c r="N35" s="72"/>
    </row>
    <row r="36" spans="1:14" x14ac:dyDescent="0.25">
      <c r="A36">
        <v>32</v>
      </c>
      <c r="B36" s="79"/>
      <c r="C36" s="66"/>
      <c r="D36" s="14"/>
      <c r="E36" s="54"/>
      <c r="F36" s="70"/>
      <c r="G36" s="72"/>
      <c r="H36" s="72"/>
      <c r="I36" s="72"/>
      <c r="J36" s="72"/>
      <c r="K36" s="72"/>
      <c r="L36" s="72"/>
      <c r="M36" s="72"/>
      <c r="N36" s="72"/>
    </row>
    <row r="37" spans="1:14" x14ac:dyDescent="0.25">
      <c r="A37">
        <v>45</v>
      </c>
      <c r="B37" s="79"/>
      <c r="C37" s="66"/>
      <c r="D37" s="14"/>
      <c r="E37" s="54"/>
      <c r="F37" s="70"/>
      <c r="G37" s="72"/>
      <c r="H37" s="72"/>
      <c r="I37" s="72"/>
      <c r="J37" s="72"/>
      <c r="K37" s="72"/>
      <c r="L37" s="72"/>
      <c r="M37" s="72"/>
      <c r="N37" s="72"/>
    </row>
    <row r="38" spans="1:14" x14ac:dyDescent="0.25">
      <c r="A38">
        <v>64</v>
      </c>
      <c r="B38" s="79"/>
      <c r="C38" s="66"/>
      <c r="D38" s="14"/>
      <c r="E38" s="54"/>
      <c r="F38" s="70"/>
      <c r="G38" s="72"/>
      <c r="H38" s="72"/>
      <c r="I38" s="72"/>
      <c r="J38" s="72"/>
      <c r="K38" s="72"/>
      <c r="L38" s="72"/>
      <c r="M38" s="72"/>
      <c r="N38" s="72"/>
    </row>
    <row r="39" spans="1:14" x14ac:dyDescent="0.25">
      <c r="A39">
        <v>90</v>
      </c>
      <c r="B39" s="79"/>
      <c r="C39" s="66"/>
      <c r="D39" s="14"/>
      <c r="E39" s="54"/>
      <c r="F39" s="70"/>
      <c r="G39" s="72"/>
      <c r="H39" s="72"/>
      <c r="I39" s="72"/>
      <c r="J39" s="72"/>
      <c r="K39" s="72"/>
      <c r="L39" s="72"/>
      <c r="M39" s="72"/>
      <c r="N39" s="72"/>
    </row>
    <row r="40" spans="1:14" x14ac:dyDescent="0.25">
      <c r="A40">
        <v>128</v>
      </c>
      <c r="B40" s="79"/>
      <c r="C40" s="66"/>
      <c r="D40" s="14"/>
      <c r="E40" s="54"/>
      <c r="F40" s="70"/>
      <c r="G40" s="72"/>
      <c r="H40" s="72"/>
      <c r="I40" s="72"/>
      <c r="J40" s="72"/>
      <c r="K40" s="72"/>
      <c r="L40" s="72"/>
      <c r="M40" s="72"/>
      <c r="N40" s="72"/>
    </row>
    <row r="41" spans="1:14" x14ac:dyDescent="0.25">
      <c r="A41">
        <v>180</v>
      </c>
      <c r="B41" s="79"/>
      <c r="C41" s="67"/>
      <c r="D41" s="14"/>
      <c r="E41" s="54"/>
      <c r="F41" s="69"/>
      <c r="G41" s="71"/>
      <c r="H41" s="71"/>
      <c r="I41" s="71"/>
      <c r="J41" s="71"/>
      <c r="K41" s="71"/>
      <c r="L41" s="71"/>
      <c r="M41" s="71"/>
      <c r="N41" s="71"/>
    </row>
    <row r="42" spans="1:14" x14ac:dyDescent="0.25">
      <c r="A42">
        <v>256</v>
      </c>
      <c r="B42" s="65"/>
      <c r="C42" s="66"/>
      <c r="D42" s="14"/>
      <c r="E42" s="54"/>
      <c r="F42" s="8"/>
      <c r="G42" s="11"/>
      <c r="H42" s="11"/>
      <c r="I42" s="11"/>
      <c r="J42" s="11"/>
      <c r="K42" s="11"/>
      <c r="L42" s="11"/>
      <c r="M42" s="11"/>
      <c r="N42" s="11"/>
    </row>
    <row r="43" spans="1:14" x14ac:dyDescent="0.25">
      <c r="B43" s="65"/>
      <c r="C43" s="64"/>
      <c r="D43" s="63"/>
      <c r="E43" s="65"/>
    </row>
    <row r="44" spans="1:14" ht="11.45" customHeight="1" x14ac:dyDescent="0.25">
      <c r="B44" s="13"/>
      <c r="C44" s="26"/>
      <c r="D44" s="26"/>
      <c r="E44" s="13"/>
    </row>
    <row r="45" spans="1:14" x14ac:dyDescent="0.25">
      <c r="B45" s="25"/>
      <c r="C45" s="25"/>
      <c r="D45" s="25"/>
      <c r="E45" s="24"/>
      <c r="F45" s="24"/>
      <c r="G45" s="24"/>
      <c r="H45" s="24"/>
      <c r="I45" s="24"/>
      <c r="J45" s="24"/>
      <c r="K45" s="24"/>
      <c r="L45" s="24"/>
      <c r="M45" s="24"/>
      <c r="N45" s="24"/>
    </row>
  </sheetData>
  <mergeCells count="1">
    <mergeCell ref="B4:F6"/>
  </mergeCells>
  <hyperlinks>
    <hyperlink ref="G9" r:id="rId1" display="C:\Users\jepstein\AppData\Local\Temp\arc725D\ID=17" xr:uid="{7882757F-50D5-48E2-A539-E02516FFDD29}"/>
    <hyperlink ref="L9" r:id="rId2" display="C:\Users\jepstein\AppData\Local\Temp\arc725D\ID=19" xr:uid="{851D8E99-58FA-491A-94D1-65ABC26C038F}"/>
  </hyperlinks>
  <pageMargins left="0.9" right="0.5" top="1" bottom="0.9" header="0.6" footer="0.4"/>
  <pageSetup scale="72" orientation="landscape" r:id="rId3"/>
  <headerFooter>
    <oddHeader xml:space="preserve">&amp;L&amp;"Arial,Italic"&amp;10Dry Creek  - SCWA&amp;"Sylfaen,Italic"
&amp;C&amp;"Arial,Italic"&amp;10Tab:  &amp;A&amp;R&amp;"Arial,Italic"&amp;10&amp;D   &amp;T&amp;"Sylfaen,Italic"
</oddHeader>
    <oddFooter>&amp;L&amp;"Arial,Italic"&amp;8
&amp;Z&amp;F&amp;10
Inter-Fluve, Inc.&amp;R&amp;"Sylfaen,Italic"&amp;10
&amp;"Arial,Italic"&amp;P/&amp;N</oddFooter>
  </headerFooter>
  <drawing r:id="rId4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ED362-448A-4F20-8F36-67CE96B3B4C6}">
  <sheetPr codeName="Sheet23">
    <pageSetUpPr fitToPage="1"/>
  </sheetPr>
  <dimension ref="A1:AD45"/>
  <sheetViews>
    <sheetView view="pageBreakPreview" zoomScale="85" zoomScaleNormal="85" zoomScaleSheetLayoutView="85" zoomScalePageLayoutView="70" workbookViewId="0">
      <selection activeCell="D2" sqref="D2:E2"/>
    </sheetView>
  </sheetViews>
  <sheetFormatPr defaultColWidth="9.140625" defaultRowHeight="15" x14ac:dyDescent="0.25"/>
  <cols>
    <col min="2" max="2" width="22.7109375" style="2" customWidth="1"/>
    <col min="3" max="3" width="16" style="2" customWidth="1"/>
    <col min="4" max="4" width="17.42578125" style="2" customWidth="1"/>
    <col min="5" max="5" width="17.85546875" customWidth="1"/>
    <col min="7" max="7" width="16.7109375" customWidth="1"/>
    <col min="14" max="14" width="14.7109375" customWidth="1"/>
  </cols>
  <sheetData>
    <row r="1" spans="2:30" ht="18" x14ac:dyDescent="0.25">
      <c r="B1" s="19" t="s">
        <v>94</v>
      </c>
      <c r="C1" s="20"/>
      <c r="D1" s="20"/>
      <c r="E1" s="21"/>
      <c r="F1" s="22"/>
      <c r="G1" s="23"/>
      <c r="H1" s="24"/>
      <c r="I1" s="24"/>
      <c r="J1" s="24"/>
      <c r="K1" s="24"/>
      <c r="L1" s="24"/>
      <c r="M1" s="24"/>
      <c r="N1" s="24"/>
    </row>
    <row r="2" spans="2:30" x14ac:dyDescent="0.25">
      <c r="B2" s="45" t="s">
        <v>55</v>
      </c>
      <c r="C2" s="3" t="s">
        <v>1</v>
      </c>
      <c r="D2" s="96"/>
      <c r="E2" s="97"/>
      <c r="F2" s="4"/>
      <c r="G2" s="59">
        <v>43391</v>
      </c>
      <c r="H2" s="3" t="s">
        <v>2</v>
      </c>
      <c r="J2" s="44"/>
      <c r="L2" s="9" t="s">
        <v>177</v>
      </c>
      <c r="M2" s="9"/>
      <c r="N2" s="3" t="s">
        <v>3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x14ac:dyDescent="0.25">
      <c r="B3" s="5" t="s">
        <v>146</v>
      </c>
      <c r="C3" s="3" t="s">
        <v>5</v>
      </c>
      <c r="D3" s="6"/>
      <c r="E3" s="7"/>
      <c r="F3" s="8"/>
      <c r="G3" s="3"/>
      <c r="H3" s="3" t="s">
        <v>4</v>
      </c>
    </row>
    <row r="4" spans="2:30" x14ac:dyDescent="0.25">
      <c r="B4" s="104" t="s">
        <v>176</v>
      </c>
      <c r="C4" s="104"/>
      <c r="D4" s="104"/>
      <c r="E4" s="104"/>
      <c r="F4" s="104"/>
      <c r="G4" s="3">
        <v>45.819795999999997</v>
      </c>
      <c r="H4" s="3" t="s">
        <v>32</v>
      </c>
    </row>
    <row r="5" spans="2:30" x14ac:dyDescent="0.25">
      <c r="B5" s="104"/>
      <c r="C5" s="104"/>
      <c r="D5" s="104"/>
      <c r="E5" s="104"/>
      <c r="F5" s="104"/>
      <c r="G5" s="3">
        <v>-122.625783</v>
      </c>
      <c r="H5" s="3" t="s">
        <v>33</v>
      </c>
      <c r="K5" s="3"/>
    </row>
    <row r="6" spans="2:30" x14ac:dyDescent="0.25">
      <c r="B6" s="104"/>
      <c r="C6" s="104"/>
      <c r="D6" s="104"/>
      <c r="E6" s="104"/>
      <c r="F6" s="104"/>
      <c r="G6" s="3"/>
      <c r="H6" s="3" t="s">
        <v>7</v>
      </c>
      <c r="K6" s="3"/>
    </row>
    <row r="7" spans="2:30" ht="7.9" customHeight="1" x14ac:dyDescent="0.25">
      <c r="B7" s="6"/>
      <c r="C7" s="6"/>
      <c r="D7" s="6"/>
      <c r="E7" s="7"/>
      <c r="F7" s="7"/>
      <c r="G7" s="11"/>
      <c r="K7" s="3"/>
    </row>
    <row r="8" spans="2:30" x14ac:dyDescent="0.25">
      <c r="B8" s="34"/>
      <c r="C8" s="35"/>
      <c r="D8" s="35"/>
      <c r="E8" s="36"/>
      <c r="F8" s="31"/>
      <c r="G8" s="32"/>
      <c r="H8" s="33"/>
      <c r="I8" s="33"/>
      <c r="J8" s="33"/>
      <c r="K8" s="33"/>
      <c r="L8" s="33"/>
      <c r="M8" s="33"/>
      <c r="N8" s="33"/>
    </row>
    <row r="9" spans="2:30" ht="14.45" customHeight="1" x14ac:dyDescent="0.25">
      <c r="B9" s="46"/>
      <c r="C9" s="46"/>
      <c r="D9" s="46"/>
      <c r="E9" s="39" t="s">
        <v>31</v>
      </c>
      <c r="F9" s="41"/>
      <c r="G9" s="41" t="s">
        <v>143</v>
      </c>
      <c r="H9" s="40"/>
      <c r="J9" s="39" t="s">
        <v>31</v>
      </c>
      <c r="K9" s="40"/>
      <c r="L9" s="60" t="s">
        <v>145</v>
      </c>
      <c r="M9" s="40"/>
      <c r="N9" s="40"/>
    </row>
    <row r="10" spans="2:30" ht="14.45" customHeight="1" x14ac:dyDescent="0.25">
      <c r="B10" s="81" t="s">
        <v>105</v>
      </c>
      <c r="C10" s="81" t="s">
        <v>96</v>
      </c>
      <c r="D10" s="46"/>
      <c r="E10" s="8"/>
      <c r="G10" s="11"/>
    </row>
    <row r="11" spans="2:30" x14ac:dyDescent="0.25">
      <c r="B11" s="82" t="s">
        <v>141</v>
      </c>
      <c r="C11" s="83" t="s">
        <v>142</v>
      </c>
      <c r="D11" s="46"/>
      <c r="E11" s="8"/>
      <c r="F11" s="7"/>
      <c r="G11" s="11"/>
    </row>
    <row r="12" spans="2:30" x14ac:dyDescent="0.25">
      <c r="B12" s="82" t="s">
        <v>139</v>
      </c>
      <c r="C12" s="83" t="s">
        <v>140</v>
      </c>
      <c r="D12" s="46"/>
      <c r="E12" s="37"/>
      <c r="F12" s="7"/>
    </row>
    <row r="13" spans="2:30" x14ac:dyDescent="0.25">
      <c r="B13" s="82" t="s">
        <v>137</v>
      </c>
      <c r="C13" s="83" t="s">
        <v>138</v>
      </c>
      <c r="D13" s="46"/>
      <c r="E13" s="37"/>
      <c r="F13" s="7"/>
      <c r="G13" s="11"/>
    </row>
    <row r="14" spans="2:30" x14ac:dyDescent="0.25">
      <c r="B14" s="82" t="s">
        <v>136</v>
      </c>
      <c r="C14" s="92" t="s">
        <v>147</v>
      </c>
      <c r="D14" s="46"/>
      <c r="E14" s="37"/>
      <c r="F14" s="7"/>
      <c r="G14" s="11"/>
    </row>
    <row r="15" spans="2:30" x14ac:dyDescent="0.25">
      <c r="B15" s="82" t="s">
        <v>134</v>
      </c>
      <c r="C15" s="83" t="s">
        <v>101</v>
      </c>
      <c r="D15" s="46"/>
      <c r="E15" s="37"/>
      <c r="F15" s="7"/>
    </row>
    <row r="16" spans="2:30" x14ac:dyDescent="0.25">
      <c r="B16" s="82" t="s">
        <v>133</v>
      </c>
      <c r="C16" s="92" t="s">
        <v>135</v>
      </c>
      <c r="D16" s="46"/>
      <c r="F16" s="7"/>
      <c r="G16" s="11"/>
    </row>
    <row r="17" spans="1:14" x14ac:dyDescent="0.25">
      <c r="B17" s="46"/>
      <c r="C17" s="46"/>
      <c r="D17" s="46"/>
      <c r="E17" s="37"/>
      <c r="F17" s="7"/>
    </row>
    <row r="18" spans="1:14" x14ac:dyDescent="0.25">
      <c r="B18" s="46"/>
      <c r="C18" s="46"/>
      <c r="D18" s="46"/>
      <c r="E18" s="8"/>
      <c r="F18" s="7"/>
    </row>
    <row r="19" spans="1:14" x14ac:dyDescent="0.25">
      <c r="B19" s="91"/>
      <c r="C19" s="68"/>
      <c r="D19" s="68"/>
      <c r="E19" s="69"/>
      <c r="F19" s="70"/>
      <c r="G19" s="71"/>
      <c r="H19" s="72"/>
      <c r="I19" s="72"/>
      <c r="J19" s="72"/>
      <c r="K19" s="72"/>
      <c r="L19" s="72"/>
      <c r="M19" s="72"/>
      <c r="N19" s="72"/>
    </row>
    <row r="20" spans="1:14" x14ac:dyDescent="0.25">
      <c r="B20" s="68"/>
      <c r="C20" s="68"/>
      <c r="D20" s="68"/>
      <c r="E20" s="73"/>
      <c r="F20" s="70"/>
      <c r="G20" s="71"/>
      <c r="H20" s="72"/>
      <c r="I20" s="72"/>
      <c r="J20" s="72"/>
      <c r="K20" s="72"/>
      <c r="L20" s="72"/>
      <c r="M20" s="72"/>
      <c r="N20" s="72"/>
    </row>
    <row r="21" spans="1:14" x14ac:dyDescent="0.25">
      <c r="B21" s="74"/>
      <c r="C21" s="68"/>
      <c r="D21" s="68"/>
      <c r="E21" s="73"/>
      <c r="F21" s="70"/>
      <c r="G21" s="71"/>
      <c r="H21" s="72"/>
      <c r="I21" s="72"/>
      <c r="J21" s="72"/>
      <c r="K21" s="72"/>
      <c r="L21" s="72"/>
      <c r="M21" s="72"/>
      <c r="N21" s="72"/>
    </row>
    <row r="22" spans="1:14" x14ac:dyDescent="0.25">
      <c r="A22">
        <v>0.16</v>
      </c>
      <c r="B22" s="88"/>
      <c r="C22" s="89"/>
      <c r="D22" s="90"/>
      <c r="E22" s="73"/>
      <c r="F22" s="70"/>
      <c r="G22" s="71"/>
      <c r="H22" s="72"/>
      <c r="I22" s="72"/>
      <c r="J22" s="72"/>
      <c r="K22" s="72"/>
      <c r="L22" s="72"/>
      <c r="M22" s="72"/>
      <c r="N22" s="72"/>
    </row>
    <row r="23" spans="1:14" x14ac:dyDescent="0.25">
      <c r="A23">
        <v>0.5</v>
      </c>
      <c r="B23" s="39" t="s">
        <v>31</v>
      </c>
      <c r="C23" s="41" t="s">
        <v>144</v>
      </c>
      <c r="D23" s="41"/>
      <c r="E23" s="40"/>
      <c r="F23" s="70"/>
      <c r="G23" s="71"/>
      <c r="H23" s="72"/>
      <c r="I23" s="72"/>
      <c r="J23" s="72"/>
      <c r="K23" s="72"/>
      <c r="L23" s="72"/>
      <c r="M23" s="72"/>
      <c r="N23" s="72"/>
    </row>
    <row r="24" spans="1:14" x14ac:dyDescent="0.25">
      <c r="A24">
        <v>0.84</v>
      </c>
      <c r="B24" s="88"/>
      <c r="C24" s="89"/>
      <c r="D24" s="90"/>
      <c r="E24" s="73"/>
      <c r="F24" s="70"/>
      <c r="G24" s="71"/>
      <c r="H24" s="72"/>
      <c r="I24" s="72"/>
      <c r="J24" s="72"/>
      <c r="K24" s="72"/>
      <c r="L24" s="72"/>
      <c r="M24" s="72"/>
      <c r="N24" s="72"/>
    </row>
    <row r="25" spans="1:14" x14ac:dyDescent="0.25">
      <c r="B25" s="75"/>
      <c r="C25" s="76"/>
      <c r="D25" s="77"/>
      <c r="E25" s="38"/>
      <c r="F25" s="38"/>
      <c r="G25" s="38"/>
      <c r="H25" s="38"/>
      <c r="I25" s="38"/>
      <c r="J25" s="38"/>
      <c r="K25" s="38"/>
      <c r="L25" s="38"/>
      <c r="M25" s="38"/>
      <c r="N25" s="72"/>
    </row>
    <row r="26" spans="1:14" x14ac:dyDescent="0.25">
      <c r="B26" s="78"/>
      <c r="C26" s="75"/>
      <c r="D26" s="75"/>
      <c r="E26" s="71"/>
      <c r="F26" s="69"/>
      <c r="G26" s="71"/>
      <c r="H26" s="71"/>
      <c r="I26" s="71"/>
      <c r="J26" s="71"/>
      <c r="K26" s="71"/>
      <c r="L26" s="71"/>
      <c r="M26" s="71"/>
      <c r="N26" s="71"/>
    </row>
    <row r="27" spans="1:14" x14ac:dyDescent="0.25">
      <c r="B27" s="62"/>
      <c r="C27" s="63"/>
      <c r="D27" s="63"/>
      <c r="E27" s="64"/>
      <c r="F27" s="70"/>
      <c r="G27" s="72"/>
      <c r="H27" s="72"/>
      <c r="I27" s="72"/>
      <c r="J27" s="72"/>
      <c r="K27" s="72"/>
      <c r="L27" s="72"/>
      <c r="M27" s="72"/>
      <c r="N27" s="72"/>
    </row>
    <row r="28" spans="1:14" x14ac:dyDescent="0.25">
      <c r="A28">
        <v>1</v>
      </c>
      <c r="B28" s="79"/>
      <c r="C28" s="66"/>
      <c r="D28" s="14"/>
      <c r="E28" s="54"/>
      <c r="F28" s="70"/>
      <c r="G28" s="72"/>
      <c r="H28" s="72"/>
      <c r="I28" s="72"/>
      <c r="J28" s="72"/>
      <c r="K28" s="72"/>
      <c r="L28" s="72"/>
      <c r="M28" s="72"/>
      <c r="N28" s="72"/>
    </row>
    <row r="29" spans="1:14" x14ac:dyDescent="0.25">
      <c r="A29">
        <v>2</v>
      </c>
      <c r="B29" s="79"/>
      <c r="C29" s="66"/>
      <c r="D29" s="14"/>
      <c r="E29" s="54"/>
      <c r="F29" s="70"/>
      <c r="G29" s="72"/>
      <c r="H29" s="72"/>
      <c r="I29" s="72"/>
      <c r="J29" s="72"/>
      <c r="K29" s="72"/>
      <c r="L29" s="72"/>
      <c r="M29" s="72"/>
      <c r="N29" s="72"/>
    </row>
    <row r="30" spans="1:14" x14ac:dyDescent="0.25">
      <c r="A30">
        <v>4</v>
      </c>
      <c r="B30" s="79"/>
      <c r="C30" s="66"/>
      <c r="D30" s="14"/>
      <c r="E30" s="54"/>
      <c r="F30" s="70"/>
      <c r="G30" s="72"/>
      <c r="H30" s="72"/>
      <c r="I30" s="72"/>
      <c r="J30" s="72"/>
      <c r="K30" s="72"/>
      <c r="L30" s="72"/>
      <c r="M30" s="72"/>
      <c r="N30" s="72"/>
    </row>
    <row r="31" spans="1:14" x14ac:dyDescent="0.25">
      <c r="A31">
        <v>5.6</v>
      </c>
      <c r="B31" s="79"/>
      <c r="C31"/>
      <c r="D31" s="14"/>
      <c r="E31" s="54"/>
      <c r="F31" s="70"/>
      <c r="G31" s="72"/>
      <c r="H31" s="72"/>
      <c r="I31" s="72"/>
      <c r="J31" s="72"/>
      <c r="K31" s="72"/>
      <c r="L31" s="72"/>
      <c r="M31" s="72"/>
      <c r="N31" s="72"/>
    </row>
    <row r="32" spans="1:14" x14ac:dyDescent="0.25">
      <c r="A32">
        <v>8</v>
      </c>
      <c r="B32" s="79"/>
      <c r="C32" s="66"/>
      <c r="D32" s="14"/>
      <c r="E32" s="54"/>
      <c r="F32" s="70"/>
      <c r="G32" s="72"/>
      <c r="H32" s="72"/>
      <c r="I32" s="72"/>
      <c r="J32" s="72"/>
      <c r="K32" s="72"/>
      <c r="L32" s="72"/>
      <c r="M32" s="72"/>
      <c r="N32" s="72"/>
    </row>
    <row r="33" spans="1:14" x14ac:dyDescent="0.25">
      <c r="A33">
        <v>11</v>
      </c>
      <c r="B33" s="79"/>
      <c r="C33" s="66"/>
      <c r="D33" s="14"/>
      <c r="E33" s="54"/>
      <c r="F33" s="70"/>
      <c r="G33" s="72"/>
      <c r="H33" s="72"/>
      <c r="I33" s="72"/>
      <c r="J33" s="72"/>
      <c r="K33" s="72"/>
      <c r="L33" s="72"/>
      <c r="M33" s="72"/>
      <c r="N33" s="72"/>
    </row>
    <row r="34" spans="1:14" x14ac:dyDescent="0.25">
      <c r="A34">
        <v>16</v>
      </c>
      <c r="B34" s="79"/>
      <c r="C34" s="66"/>
      <c r="D34" s="14"/>
      <c r="E34" s="54"/>
      <c r="F34" s="70"/>
      <c r="G34" s="72"/>
      <c r="H34" s="72"/>
      <c r="I34" s="72"/>
      <c r="J34" s="72"/>
      <c r="K34" s="72"/>
      <c r="L34" s="72"/>
      <c r="M34" s="72"/>
      <c r="N34" s="72"/>
    </row>
    <row r="35" spans="1:14" x14ac:dyDescent="0.25">
      <c r="A35">
        <v>22.6</v>
      </c>
      <c r="B35" s="79"/>
      <c r="C35" s="66"/>
      <c r="D35" s="14"/>
      <c r="E35" s="54"/>
      <c r="F35" s="70"/>
      <c r="G35" s="80"/>
      <c r="H35" s="72"/>
      <c r="I35" s="72"/>
      <c r="J35" s="72"/>
      <c r="K35" s="72"/>
      <c r="L35" s="72"/>
      <c r="M35" s="72"/>
      <c r="N35" s="72"/>
    </row>
    <row r="36" spans="1:14" x14ac:dyDescent="0.25">
      <c r="A36">
        <v>32</v>
      </c>
      <c r="B36" s="79"/>
      <c r="C36" s="66"/>
      <c r="D36" s="14"/>
      <c r="E36" s="54"/>
      <c r="F36" s="70"/>
      <c r="G36" s="72"/>
      <c r="H36" s="72"/>
      <c r="I36" s="72"/>
      <c r="J36" s="72"/>
      <c r="K36" s="72"/>
      <c r="L36" s="72"/>
      <c r="M36" s="72"/>
      <c r="N36" s="72"/>
    </row>
    <row r="37" spans="1:14" x14ac:dyDescent="0.25">
      <c r="A37">
        <v>45</v>
      </c>
      <c r="B37" s="79"/>
      <c r="C37" s="66"/>
      <c r="D37" s="14"/>
      <c r="E37" s="54"/>
      <c r="F37" s="70"/>
      <c r="G37" s="72"/>
      <c r="H37" s="72"/>
      <c r="I37" s="72"/>
      <c r="J37" s="72"/>
      <c r="K37" s="72"/>
      <c r="L37" s="72"/>
      <c r="M37" s="72"/>
      <c r="N37" s="72"/>
    </row>
    <row r="38" spans="1:14" x14ac:dyDescent="0.25">
      <c r="A38">
        <v>64</v>
      </c>
      <c r="B38" s="79"/>
      <c r="C38" s="66"/>
      <c r="D38" s="14"/>
      <c r="E38" s="54"/>
      <c r="F38" s="70"/>
      <c r="G38" s="72"/>
      <c r="H38" s="72"/>
      <c r="I38" s="72"/>
      <c r="J38" s="72"/>
      <c r="K38" s="72"/>
      <c r="L38" s="72"/>
      <c r="M38" s="72"/>
      <c r="N38" s="72"/>
    </row>
    <row r="39" spans="1:14" x14ac:dyDescent="0.25">
      <c r="A39">
        <v>90</v>
      </c>
      <c r="B39" s="79"/>
      <c r="C39" s="66"/>
      <c r="D39" s="14"/>
      <c r="E39" s="54"/>
      <c r="F39" s="70"/>
      <c r="G39" s="72"/>
      <c r="H39" s="72"/>
      <c r="I39" s="72"/>
      <c r="J39" s="72"/>
      <c r="K39" s="72"/>
      <c r="L39" s="72"/>
      <c r="M39" s="72"/>
      <c r="N39" s="72"/>
    </row>
    <row r="40" spans="1:14" x14ac:dyDescent="0.25">
      <c r="A40">
        <v>128</v>
      </c>
      <c r="B40" s="79"/>
      <c r="C40" s="66"/>
      <c r="D40" s="14"/>
      <c r="E40" s="54"/>
      <c r="F40" s="70"/>
      <c r="G40" s="72"/>
      <c r="H40" s="72"/>
      <c r="I40" s="72"/>
      <c r="J40" s="72"/>
      <c r="K40" s="72"/>
      <c r="L40" s="72"/>
      <c r="M40" s="72"/>
      <c r="N40" s="72"/>
    </row>
    <row r="41" spans="1:14" x14ac:dyDescent="0.25">
      <c r="A41">
        <v>180</v>
      </c>
      <c r="B41" s="79"/>
      <c r="C41" s="67"/>
      <c r="D41" s="14"/>
      <c r="E41" s="54"/>
      <c r="F41" s="69"/>
      <c r="G41" s="71"/>
      <c r="H41" s="71"/>
      <c r="I41" s="71"/>
      <c r="J41" s="71"/>
      <c r="K41" s="71"/>
      <c r="L41" s="71"/>
      <c r="M41" s="71"/>
      <c r="N41" s="71"/>
    </row>
    <row r="42" spans="1:14" x14ac:dyDescent="0.25">
      <c r="A42">
        <v>256</v>
      </c>
      <c r="B42" s="65"/>
      <c r="C42" s="66"/>
      <c r="D42" s="14"/>
      <c r="E42" s="54"/>
      <c r="F42" s="8"/>
      <c r="G42" s="11"/>
      <c r="H42" s="11"/>
      <c r="I42" s="11"/>
      <c r="J42" s="11"/>
      <c r="K42" s="11"/>
      <c r="L42" s="11"/>
      <c r="M42" s="11"/>
      <c r="N42" s="11"/>
    </row>
    <row r="43" spans="1:14" x14ac:dyDescent="0.25">
      <c r="B43" s="65"/>
      <c r="C43" s="64"/>
      <c r="D43" s="63"/>
      <c r="E43" s="65"/>
    </row>
    <row r="44" spans="1:14" ht="11.45" customHeight="1" x14ac:dyDescent="0.25">
      <c r="B44" s="13"/>
      <c r="C44" s="26"/>
      <c r="D44" s="26"/>
      <c r="E44" s="13"/>
    </row>
    <row r="45" spans="1:14" x14ac:dyDescent="0.25">
      <c r="B45" s="25"/>
      <c r="C45" s="25"/>
      <c r="D45" s="25"/>
      <c r="E45" s="24"/>
      <c r="F45" s="24"/>
      <c r="G45" s="24"/>
      <c r="H45" s="24"/>
      <c r="I45" s="24"/>
      <c r="J45" s="24"/>
      <c r="K45" s="24"/>
      <c r="L45" s="24"/>
      <c r="M45" s="24"/>
      <c r="N45" s="24"/>
    </row>
  </sheetData>
  <mergeCells count="1">
    <mergeCell ref="B4:F6"/>
  </mergeCells>
  <pageMargins left="0.9" right="0.5" top="1" bottom="0.9" header="0.6" footer="0.4"/>
  <pageSetup scale="72" orientation="landscape" r:id="rId1"/>
  <headerFooter>
    <oddHeader xml:space="preserve">&amp;L&amp;"Arial,Italic"&amp;10Dry Creek  - SCWA&amp;"Sylfaen,Italic"
&amp;C&amp;"Arial,Italic"&amp;10Tab:  &amp;A&amp;R&amp;"Arial,Italic"&amp;10&amp;D   &amp;T&amp;"Sylfaen,Italic"
</oddHeader>
    <oddFooter>&amp;L&amp;"Arial,Italic"&amp;8
&amp;Z&amp;F&amp;10
Inter-Fluve, Inc.&amp;R&amp;"Sylfaen,Italic"&amp;10
&amp;"Arial,Italic"&amp;P/&amp;N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639D0-6D2F-4E70-8C25-7CD518D53F9A}">
  <sheetPr codeName="Sheet22">
    <pageSetUpPr fitToPage="1"/>
  </sheetPr>
  <dimension ref="A1:AD45"/>
  <sheetViews>
    <sheetView view="pageBreakPreview" topLeftCell="C2" zoomScaleNormal="85" zoomScaleSheetLayoutView="100" zoomScalePageLayoutView="70" workbookViewId="0">
      <selection activeCell="D2" sqref="D2:E2"/>
    </sheetView>
  </sheetViews>
  <sheetFormatPr defaultColWidth="9.140625" defaultRowHeight="15" x14ac:dyDescent="0.25"/>
  <cols>
    <col min="2" max="2" width="22.7109375" style="2" customWidth="1"/>
    <col min="3" max="3" width="16" style="2" customWidth="1"/>
    <col min="4" max="4" width="17.42578125" style="2" customWidth="1"/>
    <col min="5" max="5" width="17.85546875" customWidth="1"/>
    <col min="7" max="7" width="16.7109375" customWidth="1"/>
    <col min="14" max="14" width="14.7109375" customWidth="1"/>
  </cols>
  <sheetData>
    <row r="1" spans="2:30" ht="18" x14ac:dyDescent="0.25">
      <c r="B1" s="19" t="s">
        <v>94</v>
      </c>
      <c r="C1" s="20"/>
      <c r="D1" s="20"/>
      <c r="E1" s="21"/>
      <c r="F1" s="22"/>
      <c r="G1" s="23"/>
      <c r="H1" s="24"/>
      <c r="I1" s="24"/>
      <c r="J1" s="24"/>
      <c r="K1" s="24"/>
      <c r="L1" s="24"/>
      <c r="M1" s="24"/>
      <c r="N1" s="24"/>
    </row>
    <row r="2" spans="2:30" x14ac:dyDescent="0.25">
      <c r="B2" s="45" t="s">
        <v>55</v>
      </c>
      <c r="C2" s="3" t="s">
        <v>1</v>
      </c>
      <c r="D2" s="96"/>
      <c r="E2" s="97"/>
      <c r="F2" s="4"/>
      <c r="G2" s="59">
        <v>43391</v>
      </c>
      <c r="H2" s="3" t="s">
        <v>2</v>
      </c>
      <c r="J2" s="44"/>
      <c r="L2" s="9" t="s">
        <v>177</v>
      </c>
      <c r="M2" s="9"/>
      <c r="N2" s="3" t="s">
        <v>3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x14ac:dyDescent="0.25">
      <c r="B3" s="5" t="s">
        <v>126</v>
      </c>
      <c r="C3" s="3" t="s">
        <v>5</v>
      </c>
      <c r="D3" s="6"/>
      <c r="E3" s="7"/>
      <c r="F3" s="8"/>
      <c r="G3" s="3"/>
      <c r="H3" s="3" t="s">
        <v>4</v>
      </c>
    </row>
    <row r="4" spans="2:30" x14ac:dyDescent="0.25">
      <c r="B4" s="104" t="s">
        <v>176</v>
      </c>
      <c r="C4" s="104"/>
      <c r="D4" s="104"/>
      <c r="E4" s="104"/>
      <c r="F4" s="104"/>
      <c r="G4" s="3">
        <v>45.818970999999998</v>
      </c>
      <c r="H4" s="3" t="s">
        <v>32</v>
      </c>
    </row>
    <row r="5" spans="2:30" x14ac:dyDescent="0.25">
      <c r="B5" s="104"/>
      <c r="C5" s="104"/>
      <c r="D5" s="104"/>
      <c r="E5" s="104"/>
      <c r="F5" s="104"/>
      <c r="G5" s="3">
        <v>-122.625728</v>
      </c>
      <c r="H5" s="3" t="s">
        <v>33</v>
      </c>
      <c r="K5" s="3"/>
    </row>
    <row r="6" spans="2:30" x14ac:dyDescent="0.25">
      <c r="B6" s="104"/>
      <c r="C6" s="104"/>
      <c r="D6" s="104"/>
      <c r="E6" s="104"/>
      <c r="F6" s="104"/>
      <c r="G6" s="3"/>
      <c r="H6" s="3" t="s">
        <v>7</v>
      </c>
      <c r="K6" s="3"/>
    </row>
    <row r="7" spans="2:30" ht="7.9" customHeight="1" x14ac:dyDescent="0.25">
      <c r="B7" s="6"/>
      <c r="C7" s="6"/>
      <c r="D7" s="6"/>
      <c r="E7" s="7"/>
      <c r="F7" s="7"/>
      <c r="G7" s="11"/>
      <c r="K7" s="3"/>
    </row>
    <row r="8" spans="2:30" x14ac:dyDescent="0.25">
      <c r="B8" s="34"/>
      <c r="C8" s="35"/>
      <c r="D8" s="35"/>
      <c r="E8" s="36"/>
      <c r="F8" s="31"/>
      <c r="G8" s="32"/>
      <c r="H8" s="33"/>
      <c r="I8" s="33"/>
      <c r="J8" s="33"/>
      <c r="K8" s="33"/>
      <c r="L8" s="33"/>
      <c r="M8" s="33"/>
      <c r="N8" s="33"/>
    </row>
    <row r="9" spans="2:30" ht="14.45" customHeight="1" x14ac:dyDescent="0.25">
      <c r="B9" s="46"/>
      <c r="C9" s="46"/>
      <c r="D9" s="46"/>
      <c r="E9" s="39" t="s">
        <v>31</v>
      </c>
      <c r="F9" s="41"/>
      <c r="G9" s="41" t="s">
        <v>130</v>
      </c>
      <c r="H9" s="40"/>
      <c r="J9" s="39" t="s">
        <v>31</v>
      </c>
      <c r="K9" s="41" t="s">
        <v>132</v>
      </c>
      <c r="L9" s="41"/>
      <c r="M9" s="41"/>
      <c r="N9" s="40"/>
    </row>
    <row r="10" spans="2:30" ht="14.45" customHeight="1" x14ac:dyDescent="0.25">
      <c r="B10" s="81" t="s">
        <v>105</v>
      </c>
      <c r="C10" s="81" t="s">
        <v>96</v>
      </c>
      <c r="D10" s="46"/>
      <c r="E10" s="8"/>
      <c r="F10" s="7"/>
      <c r="G10" s="11"/>
    </row>
    <row r="11" spans="2:30" x14ac:dyDescent="0.25">
      <c r="B11" s="82" t="s">
        <v>129</v>
      </c>
      <c r="C11" s="83" t="s">
        <v>128</v>
      </c>
      <c r="D11" s="46"/>
      <c r="E11" s="8"/>
      <c r="F11" s="7"/>
      <c r="G11" s="11"/>
    </row>
    <row r="12" spans="2:30" x14ac:dyDescent="0.25">
      <c r="B12" s="82" t="s">
        <v>127</v>
      </c>
      <c r="C12" s="83" t="s">
        <v>85</v>
      </c>
      <c r="D12" s="46"/>
      <c r="E12" s="37"/>
      <c r="F12" s="7"/>
    </row>
    <row r="13" spans="2:30" x14ac:dyDescent="0.25">
      <c r="D13" s="46"/>
      <c r="E13" s="37"/>
      <c r="F13" s="7"/>
      <c r="G13" s="11"/>
    </row>
    <row r="14" spans="2:30" x14ac:dyDescent="0.25">
      <c r="D14" s="46"/>
      <c r="E14" s="37"/>
      <c r="F14" s="7"/>
      <c r="G14" s="11"/>
    </row>
    <row r="15" spans="2:30" x14ac:dyDescent="0.25">
      <c r="B15" s="61"/>
      <c r="C15" s="46"/>
      <c r="D15" s="46"/>
      <c r="E15" s="37"/>
      <c r="F15" s="7"/>
    </row>
    <row r="16" spans="2:30" x14ac:dyDescent="0.25">
      <c r="B16" s="46"/>
      <c r="C16" s="46"/>
      <c r="D16" s="46"/>
      <c r="F16" s="7"/>
      <c r="G16" s="11"/>
    </row>
    <row r="17" spans="1:14" x14ac:dyDescent="0.25">
      <c r="B17" s="46"/>
      <c r="C17" s="46"/>
      <c r="D17" s="46"/>
      <c r="E17" s="37"/>
      <c r="F17" s="7"/>
    </row>
    <row r="18" spans="1:14" x14ac:dyDescent="0.25">
      <c r="B18" s="46"/>
      <c r="C18" s="46"/>
      <c r="D18" s="46"/>
      <c r="E18" s="8"/>
      <c r="F18" s="7"/>
    </row>
    <row r="19" spans="1:14" x14ac:dyDescent="0.25">
      <c r="B19" s="68"/>
      <c r="C19" s="68"/>
      <c r="D19" s="68"/>
      <c r="E19" s="69"/>
      <c r="F19" s="70"/>
      <c r="G19" s="71"/>
      <c r="H19" s="72"/>
      <c r="I19" s="72"/>
      <c r="J19" s="72"/>
      <c r="K19" s="72"/>
      <c r="L19" s="72"/>
      <c r="M19" s="72"/>
      <c r="N19" s="72"/>
    </row>
    <row r="20" spans="1:14" x14ac:dyDescent="0.25">
      <c r="B20" s="68"/>
      <c r="C20" s="68"/>
      <c r="D20" s="68"/>
      <c r="E20" s="73"/>
      <c r="F20" s="70"/>
      <c r="G20" s="71"/>
      <c r="H20" s="72"/>
      <c r="I20" s="72"/>
      <c r="J20" s="72"/>
      <c r="K20" s="72"/>
      <c r="L20" s="72"/>
      <c r="M20" s="72"/>
      <c r="N20" s="72"/>
    </row>
    <row r="21" spans="1:14" x14ac:dyDescent="0.25">
      <c r="B21" s="74"/>
      <c r="C21" s="68"/>
      <c r="D21" s="68"/>
      <c r="E21" s="73"/>
      <c r="F21" s="70"/>
      <c r="G21" s="71"/>
      <c r="H21" s="72"/>
      <c r="I21" s="72"/>
      <c r="J21" s="72"/>
      <c r="K21" s="72"/>
      <c r="L21" s="72"/>
      <c r="M21" s="72"/>
      <c r="N21" s="72"/>
    </row>
    <row r="22" spans="1:14" x14ac:dyDescent="0.25">
      <c r="A22">
        <v>0.16</v>
      </c>
      <c r="B22" s="88"/>
      <c r="C22" s="89"/>
      <c r="D22" s="90"/>
      <c r="E22" s="73"/>
      <c r="F22" s="70"/>
      <c r="G22" s="71"/>
      <c r="H22" s="72"/>
      <c r="I22" s="72"/>
      <c r="J22" s="72"/>
      <c r="K22" s="72"/>
      <c r="L22" s="72"/>
      <c r="M22" s="72"/>
      <c r="N22" s="72"/>
    </row>
    <row r="23" spans="1:14" x14ac:dyDescent="0.25">
      <c r="A23">
        <v>0.5</v>
      </c>
      <c r="B23" s="39" t="s">
        <v>31</v>
      </c>
      <c r="C23" s="41" t="s">
        <v>131</v>
      </c>
      <c r="D23" s="41"/>
      <c r="E23" s="40"/>
      <c r="G23" s="71"/>
      <c r="H23" s="72"/>
      <c r="I23" s="72"/>
      <c r="J23" s="72"/>
      <c r="K23" s="72"/>
      <c r="L23" s="72"/>
      <c r="M23" s="72"/>
      <c r="N23" s="72"/>
    </row>
    <row r="24" spans="1:14" x14ac:dyDescent="0.25">
      <c r="A24">
        <v>0.84</v>
      </c>
      <c r="B24" s="88"/>
      <c r="C24" s="89"/>
      <c r="D24" s="90"/>
      <c r="E24" s="73"/>
      <c r="F24" s="70"/>
      <c r="G24" s="71"/>
      <c r="H24" s="72"/>
      <c r="I24" s="72"/>
      <c r="J24" s="72"/>
      <c r="K24" s="72"/>
      <c r="L24" s="72"/>
      <c r="M24" s="72"/>
      <c r="N24" s="72"/>
    </row>
    <row r="25" spans="1:14" x14ac:dyDescent="0.25">
      <c r="B25" s="75"/>
      <c r="C25" s="76"/>
      <c r="D25" s="77"/>
      <c r="E25" s="38"/>
      <c r="F25" s="38"/>
      <c r="G25" s="38"/>
      <c r="H25" s="38"/>
      <c r="I25" s="38"/>
      <c r="J25" s="38"/>
      <c r="K25" s="38"/>
      <c r="L25" s="38"/>
      <c r="M25" s="38"/>
      <c r="N25" s="72"/>
    </row>
    <row r="26" spans="1:14" x14ac:dyDescent="0.25">
      <c r="B26" s="78"/>
      <c r="C26" s="75"/>
      <c r="D26" s="75"/>
      <c r="E26" s="71"/>
      <c r="F26" s="69"/>
      <c r="G26" s="71"/>
      <c r="H26" s="71"/>
      <c r="I26" s="71"/>
      <c r="J26" s="71"/>
      <c r="K26" s="71"/>
      <c r="L26" s="71"/>
      <c r="M26" s="71"/>
      <c r="N26" s="71"/>
    </row>
    <row r="27" spans="1:14" x14ac:dyDescent="0.25">
      <c r="B27" s="62"/>
      <c r="C27"/>
      <c r="D27" s="63"/>
      <c r="E27" s="64"/>
      <c r="F27" s="70"/>
      <c r="G27" s="72"/>
      <c r="H27" s="72"/>
      <c r="I27" s="72"/>
      <c r="J27" s="72"/>
      <c r="K27" s="72"/>
      <c r="L27" s="72"/>
      <c r="M27" s="72"/>
      <c r="N27" s="72"/>
    </row>
    <row r="28" spans="1:14" x14ac:dyDescent="0.25">
      <c r="A28">
        <v>1</v>
      </c>
      <c r="B28" s="79"/>
      <c r="C28" s="66"/>
      <c r="D28" s="14"/>
      <c r="E28" s="54"/>
      <c r="F28" s="70"/>
      <c r="G28" s="72"/>
      <c r="H28" s="72"/>
      <c r="I28" s="72"/>
      <c r="J28" s="72"/>
      <c r="K28" s="72"/>
      <c r="L28" s="72"/>
      <c r="M28" s="72"/>
      <c r="N28" s="72"/>
    </row>
    <row r="29" spans="1:14" x14ac:dyDescent="0.25">
      <c r="A29">
        <v>2</v>
      </c>
      <c r="B29" s="79"/>
      <c r="C29" s="66"/>
      <c r="D29" s="14"/>
      <c r="E29" s="54"/>
      <c r="F29" s="70"/>
      <c r="G29" s="72"/>
      <c r="H29" s="72"/>
      <c r="I29" s="72"/>
      <c r="J29" s="72"/>
      <c r="K29" s="72"/>
      <c r="L29" s="72"/>
      <c r="M29" s="72"/>
      <c r="N29" s="72"/>
    </row>
    <row r="30" spans="1:14" x14ac:dyDescent="0.25">
      <c r="A30">
        <v>4</v>
      </c>
      <c r="B30" s="79"/>
      <c r="C30" s="66"/>
      <c r="D30" s="14"/>
      <c r="E30" s="54"/>
      <c r="F30" s="70"/>
      <c r="G30" s="72"/>
      <c r="H30" s="72"/>
      <c r="I30" s="72"/>
      <c r="J30" s="72"/>
      <c r="K30" s="72"/>
      <c r="L30" s="72"/>
      <c r="M30" s="72"/>
      <c r="N30" s="72"/>
    </row>
    <row r="31" spans="1:14" x14ac:dyDescent="0.25">
      <c r="A31">
        <v>5.6</v>
      </c>
      <c r="B31" s="79"/>
      <c r="C31" s="66"/>
      <c r="D31" s="14"/>
      <c r="E31" s="54"/>
      <c r="F31" s="70"/>
      <c r="G31" s="72"/>
      <c r="H31" s="72"/>
      <c r="I31" s="72"/>
      <c r="J31" s="72"/>
      <c r="K31" s="72"/>
      <c r="L31" s="72"/>
      <c r="M31" s="72"/>
      <c r="N31" s="72"/>
    </row>
    <row r="32" spans="1:14" x14ac:dyDescent="0.25">
      <c r="A32">
        <v>8</v>
      </c>
      <c r="B32" s="79"/>
      <c r="C32" s="66"/>
      <c r="D32" s="14"/>
      <c r="E32" s="54"/>
      <c r="F32" s="70"/>
      <c r="G32" s="72"/>
      <c r="H32" s="72"/>
      <c r="I32" s="72"/>
      <c r="J32" s="72"/>
      <c r="K32" s="72"/>
      <c r="L32" s="72"/>
      <c r="M32" s="72"/>
      <c r="N32" s="72"/>
    </row>
    <row r="33" spans="1:14" x14ac:dyDescent="0.25">
      <c r="A33">
        <v>11</v>
      </c>
      <c r="B33" s="79"/>
      <c r="C33" s="66"/>
      <c r="D33" s="14"/>
      <c r="E33" s="54"/>
      <c r="F33" s="70"/>
      <c r="G33" s="72"/>
      <c r="H33" s="72"/>
      <c r="I33" s="72"/>
      <c r="J33" s="72"/>
      <c r="K33" s="72"/>
      <c r="L33" s="72"/>
      <c r="M33" s="72"/>
      <c r="N33" s="72"/>
    </row>
    <row r="34" spans="1:14" x14ac:dyDescent="0.25">
      <c r="A34">
        <v>16</v>
      </c>
      <c r="B34" s="79"/>
      <c r="C34" s="66"/>
      <c r="D34" s="14"/>
      <c r="E34" s="54"/>
      <c r="F34" s="70"/>
      <c r="G34" s="72"/>
      <c r="H34" s="72"/>
      <c r="I34" s="72"/>
      <c r="J34" s="72"/>
      <c r="K34" s="72"/>
      <c r="L34" s="72"/>
      <c r="M34" s="72"/>
      <c r="N34" s="72"/>
    </row>
    <row r="35" spans="1:14" x14ac:dyDescent="0.25">
      <c r="A35">
        <v>22.6</v>
      </c>
      <c r="B35" s="79"/>
      <c r="C35" s="66"/>
      <c r="D35" s="14"/>
      <c r="E35" s="54"/>
      <c r="F35" s="70"/>
      <c r="G35" s="80"/>
      <c r="H35" s="72"/>
      <c r="I35" s="72"/>
      <c r="J35" s="72"/>
      <c r="K35" s="72"/>
      <c r="L35" s="72"/>
      <c r="M35" s="72"/>
      <c r="N35" s="72"/>
    </row>
    <row r="36" spans="1:14" x14ac:dyDescent="0.25">
      <c r="A36">
        <v>32</v>
      </c>
      <c r="B36" s="79"/>
      <c r="C36" s="66"/>
      <c r="D36" s="14"/>
      <c r="E36" s="54"/>
      <c r="F36" s="70"/>
      <c r="G36" s="72"/>
      <c r="H36" s="72"/>
      <c r="I36" s="72"/>
      <c r="J36" s="72"/>
      <c r="K36" s="72"/>
      <c r="L36" s="72"/>
      <c r="M36" s="72"/>
      <c r="N36" s="72"/>
    </row>
    <row r="37" spans="1:14" x14ac:dyDescent="0.25">
      <c r="A37">
        <v>45</v>
      </c>
      <c r="B37" s="79"/>
      <c r="C37" s="66"/>
      <c r="D37" s="14"/>
      <c r="E37" s="54"/>
      <c r="F37" s="70"/>
      <c r="G37" s="72"/>
      <c r="H37" s="72"/>
      <c r="I37" s="72"/>
      <c r="J37" s="72"/>
      <c r="K37" s="72"/>
      <c r="L37" s="72"/>
      <c r="M37" s="72"/>
      <c r="N37" s="72"/>
    </row>
    <row r="38" spans="1:14" x14ac:dyDescent="0.25">
      <c r="A38">
        <v>64</v>
      </c>
      <c r="B38" s="79"/>
      <c r="C38" s="66"/>
      <c r="D38" s="14"/>
      <c r="E38" s="54"/>
      <c r="F38" s="70"/>
      <c r="G38" s="72"/>
      <c r="H38" s="72"/>
      <c r="I38" s="72"/>
      <c r="J38" s="72"/>
      <c r="K38" s="72"/>
      <c r="L38" s="72"/>
      <c r="M38" s="72"/>
      <c r="N38" s="72"/>
    </row>
    <row r="39" spans="1:14" x14ac:dyDescent="0.25">
      <c r="A39">
        <v>90</v>
      </c>
      <c r="B39" s="79"/>
      <c r="C39" s="66"/>
      <c r="D39" s="14"/>
      <c r="E39" s="54"/>
      <c r="F39" s="70"/>
      <c r="G39" s="72"/>
      <c r="H39" s="72"/>
      <c r="I39" s="72"/>
      <c r="J39" s="72"/>
      <c r="K39" s="72"/>
      <c r="L39" s="72"/>
      <c r="M39" s="72"/>
      <c r="N39" s="72"/>
    </row>
    <row r="40" spans="1:14" x14ac:dyDescent="0.25">
      <c r="A40">
        <v>128</v>
      </c>
      <c r="B40" s="79"/>
      <c r="C40" s="66"/>
      <c r="D40" s="14"/>
      <c r="E40" s="54"/>
      <c r="F40" s="70"/>
      <c r="G40" s="72"/>
      <c r="H40" s="72"/>
      <c r="I40" s="72"/>
      <c r="J40" s="72"/>
      <c r="K40" s="72"/>
      <c r="L40" s="72"/>
      <c r="M40" s="72"/>
      <c r="N40" s="72"/>
    </row>
    <row r="41" spans="1:14" x14ac:dyDescent="0.25">
      <c r="A41">
        <v>180</v>
      </c>
      <c r="B41" s="79"/>
      <c r="C41" s="67"/>
      <c r="D41" s="14"/>
      <c r="E41" s="54"/>
      <c r="F41" s="69"/>
      <c r="G41" s="71"/>
      <c r="H41" s="71"/>
      <c r="I41" s="71"/>
      <c r="J41" s="71"/>
      <c r="K41" s="71"/>
      <c r="L41" s="71"/>
      <c r="M41" s="71"/>
      <c r="N41" s="71"/>
    </row>
    <row r="42" spans="1:14" x14ac:dyDescent="0.25">
      <c r="A42">
        <v>256</v>
      </c>
      <c r="B42" s="65"/>
      <c r="C42" s="66"/>
      <c r="D42" s="14"/>
      <c r="E42" s="54"/>
      <c r="F42" s="8"/>
      <c r="G42" s="11"/>
      <c r="H42" s="11"/>
      <c r="I42" s="11"/>
      <c r="J42" s="11"/>
      <c r="K42" s="11"/>
      <c r="L42" s="11"/>
      <c r="M42" s="11"/>
      <c r="N42" s="11"/>
    </row>
    <row r="43" spans="1:14" x14ac:dyDescent="0.25">
      <c r="B43" s="65"/>
      <c r="C43" s="64"/>
      <c r="D43" s="63"/>
      <c r="E43" s="65"/>
    </row>
    <row r="44" spans="1:14" ht="11.45" customHeight="1" x14ac:dyDescent="0.25">
      <c r="B44" s="13"/>
      <c r="C44" s="26"/>
      <c r="D44" s="26"/>
      <c r="E44" s="13"/>
    </row>
    <row r="45" spans="1:14" x14ac:dyDescent="0.25">
      <c r="B45" s="25"/>
      <c r="C45" s="25"/>
      <c r="D45" s="25"/>
      <c r="E45" s="24"/>
      <c r="F45" s="24"/>
      <c r="G45" s="24"/>
      <c r="H45" s="24"/>
      <c r="I45" s="24"/>
      <c r="J45" s="24"/>
      <c r="K45" s="24"/>
      <c r="L45" s="24"/>
      <c r="M45" s="24"/>
      <c r="N45" s="24"/>
    </row>
  </sheetData>
  <mergeCells count="1">
    <mergeCell ref="B4:F6"/>
  </mergeCells>
  <hyperlinks>
    <hyperlink ref="C23" r:id="rId1" display="C:\Users\jepstein\AppData\Local\Temp\arc725D\ID=10" xr:uid="{2C981F94-9472-41AC-BEDC-26048D06CBDD}"/>
  </hyperlinks>
  <pageMargins left="0.9" right="0.5" top="1" bottom="0.9" header="0.6" footer="0.4"/>
  <pageSetup scale="72" orientation="landscape" r:id="rId2"/>
  <headerFooter>
    <oddHeader xml:space="preserve">&amp;L&amp;"Arial,Italic"&amp;10Dry Creek  - SCWA&amp;"Sylfaen,Italic"
&amp;C&amp;"Arial,Italic"&amp;10Tab:  &amp;A&amp;R&amp;"Arial,Italic"&amp;10&amp;D   &amp;T&amp;"Sylfaen,Italic"
</oddHeader>
    <oddFooter>&amp;L&amp;"Arial,Italic"&amp;8
&amp;Z&amp;F&amp;10
Inter-Fluve, Inc.&amp;R&amp;"Sylfaen,Italic"&amp;10
&amp;"Arial,Italic"&amp;P/&amp;N</oddFooter>
  </headerFooter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8B460-1E0B-4A68-8CDC-D655FC45DC8A}">
  <sheetPr codeName="Sheet25">
    <pageSetUpPr fitToPage="1"/>
  </sheetPr>
  <dimension ref="A1:AD45"/>
  <sheetViews>
    <sheetView view="pageBreakPreview" zoomScaleNormal="85" zoomScaleSheetLayoutView="100" zoomScalePageLayoutView="70" workbookViewId="0">
      <selection activeCell="D2" sqref="D2:E2"/>
    </sheetView>
  </sheetViews>
  <sheetFormatPr defaultColWidth="9.140625" defaultRowHeight="15" x14ac:dyDescent="0.25"/>
  <cols>
    <col min="2" max="2" width="22.7109375" style="2" customWidth="1"/>
    <col min="3" max="3" width="16" style="2" customWidth="1"/>
    <col min="4" max="4" width="17.42578125" style="2" customWidth="1"/>
    <col min="5" max="5" width="17.85546875" customWidth="1"/>
    <col min="7" max="7" width="16.7109375" customWidth="1"/>
    <col min="14" max="14" width="14.7109375" customWidth="1"/>
  </cols>
  <sheetData>
    <row r="1" spans="2:30" ht="18" x14ac:dyDescent="0.25">
      <c r="B1" s="19" t="s">
        <v>94</v>
      </c>
      <c r="C1" s="20"/>
      <c r="D1" s="20"/>
      <c r="E1" s="21"/>
      <c r="F1" s="22"/>
      <c r="G1" s="23"/>
      <c r="H1" s="24"/>
      <c r="I1" s="24"/>
      <c r="J1" s="24"/>
      <c r="K1" s="24"/>
      <c r="L1" s="24"/>
      <c r="M1" s="24"/>
      <c r="N1" s="24"/>
    </row>
    <row r="2" spans="2:30" x14ac:dyDescent="0.25">
      <c r="B2" s="45" t="s">
        <v>55</v>
      </c>
      <c r="C2" s="3" t="s">
        <v>1</v>
      </c>
      <c r="D2" s="96"/>
      <c r="E2" s="97"/>
      <c r="F2" s="4"/>
      <c r="G2" s="59">
        <v>43391</v>
      </c>
      <c r="H2" s="3" t="s">
        <v>2</v>
      </c>
      <c r="J2" s="44"/>
      <c r="L2" s="9" t="s">
        <v>177</v>
      </c>
      <c r="M2" s="9"/>
      <c r="N2" s="3" t="s">
        <v>3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x14ac:dyDescent="0.25">
      <c r="B3" s="5" t="s">
        <v>157</v>
      </c>
      <c r="C3" s="3" t="s">
        <v>5</v>
      </c>
      <c r="D3" s="6"/>
      <c r="E3" s="7"/>
      <c r="F3" s="8"/>
      <c r="G3" s="3"/>
      <c r="H3" s="3" t="s">
        <v>4</v>
      </c>
    </row>
    <row r="4" spans="2:30" x14ac:dyDescent="0.25">
      <c r="B4" s="104" t="s">
        <v>176</v>
      </c>
      <c r="C4" s="104"/>
      <c r="D4" s="104"/>
      <c r="E4" s="104"/>
      <c r="F4" s="104"/>
      <c r="G4" s="3">
        <v>45.827254000000003</v>
      </c>
      <c r="H4" s="3" t="s">
        <v>32</v>
      </c>
    </row>
    <row r="5" spans="2:30" x14ac:dyDescent="0.25">
      <c r="B5" s="104"/>
      <c r="C5" s="104"/>
      <c r="D5" s="104"/>
      <c r="E5" s="104"/>
      <c r="F5" s="104"/>
      <c r="G5" s="3">
        <v>-122.63261300000001</v>
      </c>
      <c r="H5" s="3" t="s">
        <v>33</v>
      </c>
      <c r="K5" s="3"/>
    </row>
    <row r="6" spans="2:30" x14ac:dyDescent="0.25">
      <c r="B6" s="104"/>
      <c r="C6" s="104"/>
      <c r="D6" s="104"/>
      <c r="E6" s="104"/>
      <c r="F6" s="104"/>
      <c r="G6" s="3"/>
      <c r="H6" s="3" t="s">
        <v>7</v>
      </c>
      <c r="K6" s="3"/>
    </row>
    <row r="7" spans="2:30" ht="7.9" customHeight="1" x14ac:dyDescent="0.25">
      <c r="B7" s="6"/>
      <c r="C7" s="6"/>
      <c r="D7" s="6"/>
      <c r="E7" s="7"/>
      <c r="F7" s="7"/>
      <c r="G7" s="11"/>
      <c r="K7" s="3"/>
    </row>
    <row r="8" spans="2:30" x14ac:dyDescent="0.25">
      <c r="B8" s="34"/>
      <c r="C8" s="35"/>
      <c r="D8" s="35"/>
      <c r="E8" s="36"/>
      <c r="F8" s="31"/>
      <c r="G8" s="32"/>
      <c r="H8" s="33"/>
      <c r="I8" s="33"/>
      <c r="J8" s="33"/>
      <c r="K8" s="33"/>
      <c r="L8" s="33"/>
      <c r="M8" s="33"/>
      <c r="N8" s="33"/>
    </row>
    <row r="9" spans="2:30" ht="14.45" customHeight="1" x14ac:dyDescent="0.25">
      <c r="B9" s="46"/>
      <c r="C9" s="46"/>
      <c r="J9" s="39" t="s">
        <v>31</v>
      </c>
      <c r="K9" s="41"/>
      <c r="L9" s="41" t="s">
        <v>164</v>
      </c>
      <c r="M9" s="41"/>
      <c r="N9" s="41"/>
    </row>
    <row r="10" spans="2:30" ht="14.45" customHeight="1" x14ac:dyDescent="0.25">
      <c r="B10" s="81" t="s">
        <v>105</v>
      </c>
      <c r="C10" s="81" t="s">
        <v>96</v>
      </c>
      <c r="D10" s="46"/>
      <c r="E10" s="8"/>
      <c r="G10" s="11"/>
    </row>
    <row r="11" spans="2:30" x14ac:dyDescent="0.25">
      <c r="B11" s="82" t="s">
        <v>156</v>
      </c>
      <c r="C11" s="92" t="s">
        <v>142</v>
      </c>
      <c r="D11" s="46"/>
      <c r="G11" s="11"/>
    </row>
    <row r="12" spans="2:30" x14ac:dyDescent="0.25">
      <c r="B12" s="82" t="s">
        <v>97</v>
      </c>
      <c r="C12" s="92" t="s">
        <v>151</v>
      </c>
      <c r="D12" s="46"/>
      <c r="E12" s="37"/>
      <c r="F12" s="7"/>
    </row>
    <row r="13" spans="2:30" x14ac:dyDescent="0.25">
      <c r="D13" s="39" t="s">
        <v>31</v>
      </c>
      <c r="E13" s="41" t="s">
        <v>155</v>
      </c>
      <c r="F13" s="41"/>
      <c r="G13" s="11"/>
    </row>
    <row r="14" spans="2:30" x14ac:dyDescent="0.25">
      <c r="D14" s="46"/>
      <c r="E14" s="37"/>
      <c r="F14" s="7"/>
      <c r="G14" s="11"/>
    </row>
    <row r="15" spans="2:30" x14ac:dyDescent="0.25">
      <c r="D15" s="46"/>
      <c r="E15" s="37"/>
      <c r="F15" s="7"/>
    </row>
    <row r="16" spans="2:30" x14ac:dyDescent="0.25">
      <c r="D16" s="46"/>
      <c r="F16" s="7"/>
      <c r="G16" s="11"/>
    </row>
    <row r="17" spans="1:14" x14ac:dyDescent="0.25">
      <c r="B17" s="46"/>
      <c r="C17" s="46"/>
      <c r="D17" s="46"/>
      <c r="E17" s="37"/>
      <c r="F17" s="7"/>
    </row>
    <row r="18" spans="1:14" x14ac:dyDescent="0.25">
      <c r="B18" s="46"/>
      <c r="C18" s="46"/>
      <c r="D18" s="46"/>
      <c r="E18" s="8"/>
      <c r="F18" s="7"/>
    </row>
    <row r="19" spans="1:14" x14ac:dyDescent="0.25">
      <c r="E19" s="40"/>
      <c r="F19" s="70"/>
      <c r="G19" s="71"/>
      <c r="H19" s="72"/>
      <c r="I19" s="72"/>
      <c r="J19" s="72"/>
      <c r="K19" s="72"/>
      <c r="L19" s="72"/>
      <c r="M19" s="72"/>
      <c r="N19" s="72"/>
    </row>
    <row r="20" spans="1:14" x14ac:dyDescent="0.25">
      <c r="B20" s="68"/>
      <c r="C20" s="68"/>
      <c r="D20" s="68"/>
      <c r="E20" s="73"/>
      <c r="F20" s="70"/>
      <c r="G20" s="71"/>
      <c r="H20" s="72"/>
      <c r="I20" s="72"/>
      <c r="J20" s="72"/>
      <c r="K20" s="72"/>
      <c r="L20" s="72"/>
      <c r="M20" s="72"/>
      <c r="N20" s="72"/>
    </row>
    <row r="21" spans="1:14" x14ac:dyDescent="0.25">
      <c r="B21" s="74"/>
      <c r="C21" s="68"/>
      <c r="D21" s="68"/>
      <c r="E21" s="73"/>
      <c r="F21" s="70"/>
      <c r="G21" s="71"/>
      <c r="H21" s="72"/>
      <c r="I21" s="72"/>
      <c r="J21" s="72"/>
      <c r="K21" s="72"/>
      <c r="L21" s="72"/>
      <c r="M21" s="72"/>
      <c r="N21" s="72"/>
    </row>
    <row r="22" spans="1:14" x14ac:dyDescent="0.25">
      <c r="A22">
        <v>0.16</v>
      </c>
      <c r="B22" s="88"/>
      <c r="C22" s="89"/>
      <c r="D22" s="90"/>
      <c r="E22" s="73"/>
      <c r="F22" s="70"/>
      <c r="G22" s="71"/>
      <c r="H22" s="72"/>
      <c r="I22" s="72"/>
      <c r="J22" s="72"/>
      <c r="K22" s="72"/>
      <c r="L22" s="72"/>
      <c r="M22" s="72"/>
      <c r="N22" s="72"/>
    </row>
    <row r="23" spans="1:14" x14ac:dyDescent="0.25">
      <c r="A23">
        <v>0.5</v>
      </c>
      <c r="B23"/>
      <c r="F23" s="70"/>
      <c r="G23" s="71"/>
      <c r="H23" s="72"/>
      <c r="I23" s="72"/>
      <c r="J23" s="72"/>
      <c r="K23" s="72"/>
      <c r="L23" s="72"/>
      <c r="M23" s="72"/>
      <c r="N23" s="72"/>
    </row>
    <row r="24" spans="1:14" x14ac:dyDescent="0.25">
      <c r="A24">
        <v>0.84</v>
      </c>
      <c r="B24" s="88"/>
      <c r="C24" s="89"/>
      <c r="D24" s="90"/>
      <c r="E24" s="73"/>
      <c r="F24" s="70"/>
      <c r="G24" s="71"/>
      <c r="H24" s="72"/>
      <c r="I24" s="72"/>
      <c r="J24" s="72"/>
      <c r="K24" s="72"/>
      <c r="L24" s="72"/>
      <c r="M24" s="72"/>
      <c r="N24" s="72"/>
    </row>
    <row r="25" spans="1:14" x14ac:dyDescent="0.25">
      <c r="B25" s="75"/>
      <c r="C25" s="76"/>
      <c r="D25" s="77"/>
      <c r="E25" s="38"/>
      <c r="F25" s="38"/>
      <c r="G25" s="38"/>
      <c r="H25" s="38"/>
      <c r="I25" s="38"/>
      <c r="J25" s="38"/>
      <c r="K25" s="38"/>
      <c r="L25" s="38"/>
      <c r="M25" s="38"/>
      <c r="N25" s="72"/>
    </row>
    <row r="26" spans="1:14" x14ac:dyDescent="0.25">
      <c r="B26" s="78"/>
      <c r="C26" s="75"/>
      <c r="D26" s="75"/>
      <c r="E26" s="71"/>
      <c r="F26" s="69"/>
      <c r="G26" s="71"/>
      <c r="H26" s="71"/>
      <c r="I26" s="71"/>
      <c r="J26" s="71"/>
      <c r="K26" s="71"/>
      <c r="L26" s="71"/>
      <c r="M26" s="71"/>
      <c r="N26" s="71"/>
    </row>
    <row r="27" spans="1:14" x14ac:dyDescent="0.25">
      <c r="B27" s="62"/>
      <c r="C27" s="63"/>
      <c r="D27" s="63"/>
      <c r="E27" s="64"/>
      <c r="F27" s="70"/>
      <c r="G27" s="72"/>
      <c r="H27" s="72"/>
      <c r="I27" s="72"/>
      <c r="J27" s="72"/>
      <c r="K27" s="72"/>
      <c r="L27" s="72"/>
      <c r="M27" s="72"/>
      <c r="N27" s="72"/>
    </row>
    <row r="28" spans="1:14" x14ac:dyDescent="0.25">
      <c r="A28">
        <v>1</v>
      </c>
      <c r="B28" s="79"/>
      <c r="C28" s="66"/>
      <c r="D28" s="14"/>
      <c r="E28" s="54"/>
      <c r="F28" s="70"/>
      <c r="G28" s="72"/>
      <c r="H28" s="72"/>
      <c r="I28" s="72"/>
      <c r="J28" s="72"/>
      <c r="K28" s="72"/>
      <c r="L28" s="72"/>
      <c r="M28" s="72"/>
      <c r="N28" s="72"/>
    </row>
    <row r="29" spans="1:14" x14ac:dyDescent="0.25">
      <c r="A29">
        <v>2</v>
      </c>
      <c r="B29" s="79"/>
      <c r="C29" s="66"/>
      <c r="D29" s="14"/>
      <c r="E29" s="54"/>
      <c r="F29" s="70"/>
      <c r="G29" s="72"/>
      <c r="H29" s="72"/>
      <c r="I29" s="72"/>
      <c r="J29" s="72"/>
      <c r="K29" s="72"/>
      <c r="L29" s="72"/>
      <c r="M29" s="72"/>
      <c r="N29" s="72"/>
    </row>
    <row r="30" spans="1:14" x14ac:dyDescent="0.25">
      <c r="A30">
        <v>4</v>
      </c>
      <c r="B30" s="79"/>
      <c r="C30" s="66"/>
      <c r="D30" s="14"/>
      <c r="E30" s="54"/>
      <c r="F30" s="70"/>
      <c r="G30" s="72"/>
      <c r="H30" s="72"/>
      <c r="I30" s="72"/>
      <c r="J30" s="72"/>
      <c r="K30" s="72"/>
      <c r="L30" s="72"/>
      <c r="M30" s="72"/>
      <c r="N30" s="72"/>
    </row>
    <row r="31" spans="1:14" x14ac:dyDescent="0.25">
      <c r="A31">
        <v>5.6</v>
      </c>
      <c r="B31" s="79"/>
      <c r="C31"/>
      <c r="D31" s="14"/>
      <c r="E31" s="54"/>
      <c r="F31" s="70"/>
      <c r="G31" s="72"/>
      <c r="H31" s="72"/>
      <c r="I31" s="72"/>
      <c r="J31" s="72"/>
      <c r="K31" s="72"/>
      <c r="L31" s="72"/>
      <c r="M31" s="72"/>
      <c r="N31" s="72"/>
    </row>
    <row r="32" spans="1:14" x14ac:dyDescent="0.25">
      <c r="A32">
        <v>8</v>
      </c>
      <c r="B32" s="79"/>
      <c r="C32" s="66"/>
      <c r="D32" s="14"/>
      <c r="E32" s="54"/>
      <c r="F32" s="70"/>
      <c r="G32" s="72"/>
      <c r="H32" s="72"/>
      <c r="I32" s="72"/>
      <c r="J32" s="72"/>
      <c r="K32" s="72"/>
      <c r="L32" s="72"/>
      <c r="M32" s="72"/>
      <c r="N32" s="72"/>
    </row>
    <row r="33" spans="1:14" x14ac:dyDescent="0.25">
      <c r="A33">
        <v>11</v>
      </c>
      <c r="B33" s="79"/>
      <c r="C33" s="66"/>
      <c r="D33" s="14"/>
      <c r="E33" s="54"/>
      <c r="F33" s="70"/>
      <c r="G33" s="72"/>
      <c r="H33" s="72"/>
      <c r="I33" s="72"/>
      <c r="J33" s="72"/>
      <c r="K33" s="72"/>
      <c r="L33" s="72"/>
      <c r="M33" s="72"/>
      <c r="N33" s="72"/>
    </row>
    <row r="34" spans="1:14" x14ac:dyDescent="0.25">
      <c r="A34">
        <v>16</v>
      </c>
      <c r="B34" s="79"/>
      <c r="C34" s="66"/>
      <c r="D34" s="14"/>
      <c r="E34" s="54"/>
      <c r="F34" s="70"/>
      <c r="G34" s="72"/>
      <c r="H34" s="72"/>
      <c r="I34" s="72"/>
      <c r="J34" s="72"/>
      <c r="K34" s="72"/>
      <c r="L34" s="72"/>
      <c r="M34" s="72"/>
      <c r="N34" s="72"/>
    </row>
    <row r="35" spans="1:14" x14ac:dyDescent="0.25">
      <c r="A35">
        <v>22.6</v>
      </c>
      <c r="B35" s="79"/>
      <c r="C35" s="66"/>
      <c r="D35" s="14"/>
      <c r="E35" s="54"/>
      <c r="F35" s="70"/>
      <c r="G35" s="80"/>
      <c r="H35" s="72"/>
      <c r="I35" s="72"/>
      <c r="J35" s="72"/>
      <c r="K35" s="72"/>
      <c r="L35" s="72"/>
      <c r="M35" s="72"/>
      <c r="N35" s="72"/>
    </row>
    <row r="36" spans="1:14" x14ac:dyDescent="0.25">
      <c r="A36">
        <v>32</v>
      </c>
      <c r="B36" s="79"/>
      <c r="C36" s="66"/>
      <c r="D36" s="14"/>
      <c r="E36" s="54"/>
      <c r="F36" s="70"/>
      <c r="G36" s="72"/>
      <c r="H36" s="72"/>
      <c r="I36" s="72"/>
      <c r="J36" s="72"/>
      <c r="K36" s="72"/>
      <c r="L36" s="72"/>
      <c r="M36" s="72"/>
      <c r="N36" s="72"/>
    </row>
    <row r="37" spans="1:14" x14ac:dyDescent="0.25">
      <c r="A37">
        <v>45</v>
      </c>
      <c r="B37" s="79"/>
      <c r="C37" s="66"/>
      <c r="D37" s="14"/>
      <c r="E37" s="54"/>
      <c r="F37" s="70"/>
      <c r="G37" s="72"/>
      <c r="H37" s="72"/>
      <c r="I37" s="72"/>
      <c r="J37" s="72"/>
      <c r="K37" s="72"/>
      <c r="L37" s="72"/>
      <c r="M37" s="72"/>
      <c r="N37" s="72"/>
    </row>
    <row r="38" spans="1:14" x14ac:dyDescent="0.25">
      <c r="A38">
        <v>64</v>
      </c>
      <c r="B38" s="79"/>
      <c r="C38" s="66"/>
      <c r="D38" s="14"/>
      <c r="E38" s="54"/>
      <c r="F38" s="70"/>
      <c r="G38" s="72"/>
      <c r="H38" s="72"/>
      <c r="I38" s="72"/>
      <c r="J38" s="72"/>
      <c r="K38" s="72"/>
      <c r="L38" s="72"/>
      <c r="M38" s="72"/>
      <c r="N38" s="72"/>
    </row>
    <row r="39" spans="1:14" x14ac:dyDescent="0.25">
      <c r="A39">
        <v>90</v>
      </c>
      <c r="B39" s="79"/>
      <c r="C39" s="66"/>
      <c r="D39" s="14"/>
      <c r="E39" s="54"/>
      <c r="F39" s="70"/>
      <c r="G39" s="72"/>
      <c r="H39" s="72"/>
      <c r="I39" s="72"/>
      <c r="J39" s="72"/>
      <c r="K39" s="72"/>
      <c r="L39" s="72"/>
      <c r="M39" s="72"/>
      <c r="N39" s="72"/>
    </row>
    <row r="40" spans="1:14" x14ac:dyDescent="0.25">
      <c r="A40">
        <v>128</v>
      </c>
      <c r="B40" s="79"/>
      <c r="C40" s="66"/>
      <c r="D40" s="14"/>
      <c r="E40" s="54"/>
      <c r="F40" s="70"/>
      <c r="G40" s="72"/>
      <c r="H40" s="72"/>
      <c r="I40" s="72"/>
      <c r="J40" s="72"/>
      <c r="K40" s="72"/>
      <c r="L40" s="72"/>
      <c r="M40" s="72"/>
      <c r="N40" s="72"/>
    </row>
    <row r="41" spans="1:14" x14ac:dyDescent="0.25">
      <c r="A41">
        <v>180</v>
      </c>
      <c r="B41" s="79"/>
      <c r="C41" s="67"/>
      <c r="D41" s="14"/>
      <c r="E41" s="54"/>
      <c r="F41" s="69"/>
      <c r="G41" s="71"/>
      <c r="H41" s="71"/>
      <c r="I41" s="71"/>
      <c r="J41" s="71"/>
      <c r="K41" s="71"/>
      <c r="L41" s="71"/>
      <c r="M41" s="71"/>
      <c r="N41" s="71"/>
    </row>
    <row r="42" spans="1:14" x14ac:dyDescent="0.25">
      <c r="A42">
        <v>256</v>
      </c>
      <c r="B42" s="65"/>
      <c r="C42" s="66"/>
      <c r="D42" s="14"/>
      <c r="E42" s="54"/>
      <c r="F42" s="8"/>
      <c r="G42" s="11"/>
      <c r="H42" s="11"/>
      <c r="I42" s="11"/>
      <c r="J42" s="11"/>
      <c r="K42" s="11"/>
      <c r="L42" s="11"/>
      <c r="M42" s="11"/>
      <c r="N42" s="11"/>
    </row>
    <row r="43" spans="1:14" x14ac:dyDescent="0.25">
      <c r="B43" s="65"/>
      <c r="C43" s="64"/>
      <c r="D43" s="63"/>
      <c r="E43" s="65"/>
    </row>
    <row r="44" spans="1:14" ht="11.45" customHeight="1" x14ac:dyDescent="0.25">
      <c r="B44" s="13"/>
      <c r="C44" s="26"/>
      <c r="D44" s="26"/>
      <c r="E44" s="13"/>
    </row>
    <row r="45" spans="1:14" x14ac:dyDescent="0.25">
      <c r="B45" s="25"/>
      <c r="C45" s="25"/>
      <c r="D45" s="25"/>
      <c r="E45" s="24"/>
      <c r="F45" s="24"/>
      <c r="G45" s="24"/>
      <c r="H45" s="24"/>
      <c r="I45" s="24"/>
      <c r="J45" s="24"/>
      <c r="K45" s="24"/>
      <c r="L45" s="24"/>
      <c r="M45" s="24"/>
      <c r="N45" s="24"/>
    </row>
  </sheetData>
  <mergeCells count="1">
    <mergeCell ref="B4:F6"/>
  </mergeCells>
  <pageMargins left="0.9" right="0.5" top="1" bottom="0.9" header="0.6" footer="0.4"/>
  <pageSetup scale="72" orientation="landscape" r:id="rId1"/>
  <headerFooter>
    <oddHeader xml:space="preserve">&amp;L&amp;"Arial,Italic"&amp;10Dry Creek  - SCWA&amp;"Sylfaen,Italic"
&amp;C&amp;"Arial,Italic"&amp;10Tab:  &amp;A&amp;R&amp;"Arial,Italic"&amp;10&amp;D   &amp;T&amp;"Sylfaen,Italic"
</oddHeader>
    <oddFooter>&amp;L&amp;"Arial,Italic"&amp;8
&amp;Z&amp;F&amp;10
Inter-Fluve, Inc.&amp;R&amp;"Sylfaen,Italic"&amp;10
&amp;"Arial,Italic"&amp;P/&amp;N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5D2A9-7D61-4394-8888-883A95225F7F}">
  <sheetPr codeName="Sheet24">
    <pageSetUpPr fitToPage="1"/>
  </sheetPr>
  <dimension ref="A1:AD45"/>
  <sheetViews>
    <sheetView view="pageBreakPreview" zoomScaleNormal="85" zoomScaleSheetLayoutView="100" zoomScalePageLayoutView="70" workbookViewId="0">
      <selection activeCell="D2" sqref="D2:E2"/>
    </sheetView>
  </sheetViews>
  <sheetFormatPr defaultColWidth="9.140625" defaultRowHeight="15" x14ac:dyDescent="0.25"/>
  <cols>
    <col min="2" max="2" width="22.7109375" style="2" customWidth="1"/>
    <col min="3" max="3" width="16" style="2" customWidth="1"/>
    <col min="4" max="4" width="17.42578125" style="2" customWidth="1"/>
    <col min="5" max="5" width="17.85546875" customWidth="1"/>
    <col min="7" max="7" width="16.7109375" customWidth="1"/>
    <col min="14" max="14" width="14.7109375" customWidth="1"/>
  </cols>
  <sheetData>
    <row r="1" spans="2:30" ht="18" x14ac:dyDescent="0.25">
      <c r="B1" s="19" t="s">
        <v>94</v>
      </c>
      <c r="C1" s="20"/>
      <c r="D1" s="20"/>
      <c r="E1" s="21"/>
      <c r="F1" s="22"/>
      <c r="G1" s="23"/>
      <c r="H1" s="24"/>
      <c r="I1" s="24"/>
      <c r="J1" s="24"/>
      <c r="K1" s="24"/>
      <c r="L1" s="24"/>
      <c r="M1" s="24"/>
      <c r="N1" s="24"/>
    </row>
    <row r="2" spans="2:30" x14ac:dyDescent="0.25">
      <c r="B2" s="45" t="s">
        <v>55</v>
      </c>
      <c r="C2" s="3" t="s">
        <v>1</v>
      </c>
      <c r="D2" s="96"/>
      <c r="E2" s="97"/>
      <c r="F2" s="4"/>
      <c r="G2" s="59">
        <v>43391</v>
      </c>
      <c r="H2" s="3" t="s">
        <v>2</v>
      </c>
      <c r="J2" s="44"/>
      <c r="L2" s="9" t="s">
        <v>177</v>
      </c>
      <c r="M2" s="9"/>
      <c r="N2" s="3" t="s">
        <v>3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x14ac:dyDescent="0.25">
      <c r="B3" s="5" t="s">
        <v>158</v>
      </c>
      <c r="C3" s="3" t="s">
        <v>5</v>
      </c>
      <c r="D3" s="6"/>
      <c r="E3" s="7"/>
      <c r="F3" s="8"/>
      <c r="G3" s="3"/>
      <c r="H3" s="3" t="s">
        <v>4</v>
      </c>
    </row>
    <row r="4" spans="2:30" x14ac:dyDescent="0.25">
      <c r="B4" s="104" t="s">
        <v>176</v>
      </c>
      <c r="C4" s="104"/>
      <c r="D4" s="104"/>
      <c r="E4" s="104"/>
      <c r="F4" s="104"/>
      <c r="G4" s="3">
        <v>45.819795999999997</v>
      </c>
      <c r="H4" s="3" t="s">
        <v>32</v>
      </c>
    </row>
    <row r="5" spans="2:30" x14ac:dyDescent="0.25">
      <c r="B5" s="104"/>
      <c r="C5" s="104"/>
      <c r="D5" s="104"/>
      <c r="E5" s="104"/>
      <c r="F5" s="104"/>
      <c r="G5" s="3">
        <v>-122.625783</v>
      </c>
      <c r="H5" s="3" t="s">
        <v>33</v>
      </c>
      <c r="K5" s="3"/>
    </row>
    <row r="6" spans="2:30" x14ac:dyDescent="0.25">
      <c r="B6" s="104"/>
      <c r="C6" s="104"/>
      <c r="D6" s="104"/>
      <c r="E6" s="104"/>
      <c r="F6" s="104"/>
      <c r="G6" s="3"/>
      <c r="H6" s="3" t="s">
        <v>7</v>
      </c>
      <c r="K6" s="3"/>
    </row>
    <row r="7" spans="2:30" ht="7.9" customHeight="1" x14ac:dyDescent="0.25">
      <c r="B7" s="6"/>
      <c r="C7" s="6"/>
      <c r="D7" s="6"/>
      <c r="E7" s="7"/>
      <c r="F7" s="7"/>
      <c r="G7" s="11"/>
      <c r="K7" s="3"/>
    </row>
    <row r="8" spans="2:30" x14ac:dyDescent="0.25">
      <c r="B8" s="34"/>
      <c r="C8" s="35"/>
      <c r="D8" s="35"/>
      <c r="E8" s="36"/>
      <c r="F8" s="31"/>
      <c r="G8" s="32"/>
      <c r="H8" s="33"/>
      <c r="I8" s="33"/>
      <c r="J8" s="33"/>
      <c r="K8" s="33"/>
      <c r="L8" s="33"/>
      <c r="M8" s="33"/>
      <c r="N8" s="33"/>
    </row>
    <row r="9" spans="2:30" ht="14.45" customHeight="1" x14ac:dyDescent="0.25">
      <c r="B9" s="46"/>
      <c r="C9" s="46"/>
      <c r="D9" s="46"/>
      <c r="J9" s="39" t="s">
        <v>31</v>
      </c>
      <c r="K9" s="41"/>
      <c r="L9" s="92" t="s">
        <v>148</v>
      </c>
      <c r="M9" s="41"/>
      <c r="N9" s="41"/>
    </row>
    <row r="10" spans="2:30" ht="14.45" customHeight="1" x14ac:dyDescent="0.25">
      <c r="B10" s="81" t="s">
        <v>105</v>
      </c>
      <c r="C10" s="81" t="s">
        <v>96</v>
      </c>
      <c r="D10" s="46"/>
      <c r="E10" s="8"/>
      <c r="G10" s="11"/>
    </row>
    <row r="11" spans="2:30" x14ac:dyDescent="0.25">
      <c r="B11" s="82" t="s">
        <v>154</v>
      </c>
      <c r="C11" s="92" t="s">
        <v>142</v>
      </c>
      <c r="D11" s="46"/>
      <c r="E11" s="8"/>
      <c r="G11" s="11"/>
    </row>
    <row r="12" spans="2:30" x14ac:dyDescent="0.25">
      <c r="B12" s="82" t="s">
        <v>152</v>
      </c>
      <c r="C12" s="92" t="s">
        <v>153</v>
      </c>
      <c r="D12" s="46"/>
      <c r="E12" s="37"/>
      <c r="F12" s="7"/>
    </row>
    <row r="13" spans="2:30" x14ac:dyDescent="0.25">
      <c r="B13" s="82" t="s">
        <v>150</v>
      </c>
      <c r="C13" s="92" t="s">
        <v>151</v>
      </c>
      <c r="D13" s="46"/>
      <c r="E13" s="37"/>
      <c r="F13" s="7"/>
      <c r="G13" s="11"/>
    </row>
    <row r="14" spans="2:30" x14ac:dyDescent="0.25">
      <c r="D14" s="46"/>
      <c r="E14" s="37"/>
      <c r="F14" s="7"/>
      <c r="G14" s="11"/>
    </row>
    <row r="15" spans="2:30" x14ac:dyDescent="0.25">
      <c r="D15" s="46"/>
      <c r="E15" s="37"/>
      <c r="F15" s="7"/>
    </row>
    <row r="16" spans="2:30" x14ac:dyDescent="0.25">
      <c r="D16" s="46"/>
      <c r="F16" s="7"/>
      <c r="G16" s="11"/>
    </row>
    <row r="17" spans="1:14" x14ac:dyDescent="0.25">
      <c r="B17" s="46"/>
      <c r="C17" s="46"/>
      <c r="D17" s="46"/>
      <c r="E17" s="37"/>
      <c r="F17" s="7"/>
    </row>
    <row r="18" spans="1:14" x14ac:dyDescent="0.25">
      <c r="B18" s="46"/>
      <c r="C18" s="46"/>
      <c r="D18" s="46"/>
      <c r="E18" s="8"/>
      <c r="F18" s="7"/>
    </row>
    <row r="19" spans="1:14" x14ac:dyDescent="0.25">
      <c r="B19" s="39" t="s">
        <v>31</v>
      </c>
      <c r="C19" s="92" t="s">
        <v>149</v>
      </c>
      <c r="D19" s="41"/>
      <c r="E19" s="40"/>
      <c r="F19" s="70"/>
      <c r="G19" s="71"/>
      <c r="H19" s="72"/>
      <c r="I19" s="72"/>
      <c r="J19" s="72"/>
      <c r="K19" s="72"/>
      <c r="L19" s="72"/>
      <c r="M19" s="72"/>
      <c r="N19" s="72"/>
    </row>
    <row r="20" spans="1:14" x14ac:dyDescent="0.25">
      <c r="B20" s="68"/>
      <c r="C20" s="68"/>
      <c r="D20" s="68"/>
      <c r="E20" s="73"/>
      <c r="F20" s="70"/>
      <c r="G20" s="71"/>
      <c r="H20" s="72"/>
      <c r="I20" s="72"/>
      <c r="J20" s="72"/>
      <c r="K20" s="72"/>
      <c r="L20" s="72"/>
      <c r="M20" s="72"/>
      <c r="N20" s="72"/>
    </row>
    <row r="21" spans="1:14" x14ac:dyDescent="0.25">
      <c r="B21" s="74"/>
      <c r="C21" s="68"/>
      <c r="D21" s="68"/>
      <c r="E21" s="73"/>
      <c r="F21" s="70"/>
      <c r="G21" s="71"/>
      <c r="H21" s="72"/>
      <c r="I21" s="72"/>
      <c r="J21" s="72"/>
      <c r="K21" s="72"/>
      <c r="L21" s="72"/>
      <c r="M21" s="72"/>
      <c r="N21" s="72"/>
    </row>
    <row r="22" spans="1:14" x14ac:dyDescent="0.25">
      <c r="A22">
        <v>0.16</v>
      </c>
      <c r="B22" s="88"/>
      <c r="C22" s="89"/>
      <c r="D22" s="90"/>
      <c r="E22" s="73"/>
      <c r="F22" s="70"/>
      <c r="G22" s="71"/>
      <c r="H22" s="72"/>
      <c r="I22" s="72"/>
      <c r="J22" s="72"/>
      <c r="K22" s="72"/>
      <c r="L22" s="72"/>
      <c r="M22" s="72"/>
      <c r="N22" s="72"/>
    </row>
    <row r="23" spans="1:14" x14ac:dyDescent="0.25">
      <c r="A23">
        <v>0.5</v>
      </c>
      <c r="F23" s="70"/>
      <c r="G23" s="71"/>
      <c r="H23" s="72"/>
      <c r="I23" s="72"/>
      <c r="J23" s="72"/>
      <c r="K23" s="72"/>
      <c r="L23" s="72"/>
      <c r="M23" s="72"/>
      <c r="N23" s="72"/>
    </row>
    <row r="24" spans="1:14" x14ac:dyDescent="0.25">
      <c r="A24">
        <v>0.84</v>
      </c>
      <c r="B24" s="88"/>
      <c r="C24" s="89"/>
      <c r="D24" s="90"/>
      <c r="E24" s="73"/>
      <c r="F24" s="70"/>
      <c r="G24" s="71"/>
      <c r="H24" s="72"/>
      <c r="I24" s="72"/>
      <c r="J24" s="72"/>
      <c r="K24" s="72"/>
      <c r="L24" s="72"/>
      <c r="M24" s="72"/>
      <c r="N24" s="72"/>
    </row>
    <row r="25" spans="1:14" x14ac:dyDescent="0.25">
      <c r="B25" s="75"/>
      <c r="C25" s="76"/>
      <c r="D25" s="77"/>
      <c r="E25" s="38"/>
      <c r="F25" s="38"/>
      <c r="G25" s="38"/>
      <c r="H25" s="38"/>
      <c r="I25" s="38"/>
      <c r="J25" s="38"/>
      <c r="K25" s="38"/>
      <c r="L25" s="38"/>
      <c r="M25" s="38"/>
      <c r="N25" s="72"/>
    </row>
    <row r="26" spans="1:14" x14ac:dyDescent="0.25">
      <c r="B26" s="78"/>
      <c r="C26" s="75"/>
      <c r="D26" s="75"/>
      <c r="E26" s="71"/>
      <c r="F26" s="69"/>
      <c r="G26" s="71"/>
      <c r="H26" s="71"/>
      <c r="I26" s="71"/>
      <c r="J26" s="71"/>
      <c r="K26" s="71"/>
      <c r="L26" s="71"/>
      <c r="M26" s="71"/>
      <c r="N26" s="71"/>
    </row>
    <row r="27" spans="1:14" x14ac:dyDescent="0.25">
      <c r="B27" s="62"/>
      <c r="C27" s="63"/>
      <c r="D27" s="63"/>
      <c r="E27" s="64"/>
      <c r="F27" s="70"/>
      <c r="G27" s="72"/>
      <c r="H27" s="72"/>
      <c r="I27" s="72"/>
      <c r="J27" s="72"/>
      <c r="K27" s="72"/>
      <c r="L27" s="72"/>
      <c r="M27" s="72"/>
      <c r="N27" s="72"/>
    </row>
    <row r="28" spans="1:14" x14ac:dyDescent="0.25">
      <c r="A28">
        <v>1</v>
      </c>
      <c r="B28" s="79"/>
      <c r="C28" s="66"/>
      <c r="D28" s="14"/>
      <c r="E28" s="54"/>
      <c r="F28" s="70"/>
      <c r="G28" s="72"/>
      <c r="H28" s="72"/>
      <c r="I28" s="72"/>
      <c r="J28" s="72"/>
      <c r="K28" s="72"/>
      <c r="L28" s="72"/>
      <c r="M28" s="72"/>
      <c r="N28" s="72"/>
    </row>
    <row r="29" spans="1:14" x14ac:dyDescent="0.25">
      <c r="A29">
        <v>2</v>
      </c>
      <c r="B29" s="79"/>
      <c r="C29" s="66"/>
      <c r="D29" s="14"/>
      <c r="E29" s="54"/>
      <c r="F29" s="70"/>
      <c r="G29" s="72"/>
      <c r="H29" s="72"/>
      <c r="I29" s="72"/>
      <c r="J29" s="72"/>
      <c r="K29" s="72"/>
      <c r="L29" s="72"/>
      <c r="M29" s="72"/>
      <c r="N29" s="72"/>
    </row>
    <row r="30" spans="1:14" x14ac:dyDescent="0.25">
      <c r="A30">
        <v>4</v>
      </c>
      <c r="B30" s="79"/>
      <c r="C30" s="66"/>
      <c r="D30" s="14"/>
      <c r="E30" s="54"/>
      <c r="F30" s="70"/>
      <c r="G30" s="72"/>
      <c r="H30" s="72"/>
      <c r="I30" s="72"/>
      <c r="J30" s="72"/>
      <c r="K30" s="72"/>
      <c r="L30" s="72"/>
      <c r="M30" s="72"/>
      <c r="N30" s="72"/>
    </row>
    <row r="31" spans="1:14" x14ac:dyDescent="0.25">
      <c r="A31">
        <v>5.6</v>
      </c>
      <c r="B31" s="79"/>
      <c r="C31"/>
      <c r="D31" s="14"/>
      <c r="E31" s="54"/>
      <c r="F31" s="70"/>
      <c r="G31" s="72"/>
      <c r="H31" s="72"/>
      <c r="I31" s="72"/>
      <c r="J31" s="72"/>
      <c r="K31" s="72"/>
      <c r="L31" s="72"/>
      <c r="M31" s="72"/>
      <c r="N31" s="72"/>
    </row>
    <row r="32" spans="1:14" x14ac:dyDescent="0.25">
      <c r="A32">
        <v>8</v>
      </c>
      <c r="B32" s="79"/>
      <c r="C32" s="66"/>
      <c r="D32" s="14"/>
      <c r="E32" s="54"/>
      <c r="F32" s="70"/>
      <c r="G32" s="72"/>
      <c r="H32" s="72"/>
      <c r="I32" s="72"/>
      <c r="J32" s="72"/>
      <c r="K32" s="72"/>
      <c r="L32" s="72"/>
      <c r="M32" s="72"/>
      <c r="N32" s="72"/>
    </row>
    <row r="33" spans="1:14" x14ac:dyDescent="0.25">
      <c r="A33">
        <v>11</v>
      </c>
      <c r="B33" s="79"/>
      <c r="C33" s="66"/>
      <c r="D33" s="14"/>
      <c r="E33" s="54"/>
      <c r="F33" s="70"/>
      <c r="G33" s="72"/>
      <c r="H33" s="72"/>
      <c r="I33" s="72"/>
      <c r="J33" s="72"/>
      <c r="K33" s="72"/>
      <c r="L33" s="72"/>
      <c r="M33" s="72"/>
      <c r="N33" s="72"/>
    </row>
    <row r="34" spans="1:14" x14ac:dyDescent="0.25">
      <c r="A34">
        <v>16</v>
      </c>
      <c r="B34" s="79"/>
      <c r="C34" s="66"/>
      <c r="D34" s="14"/>
      <c r="E34" s="54"/>
      <c r="F34" s="70"/>
      <c r="G34" s="72"/>
      <c r="H34" s="72"/>
      <c r="I34" s="72"/>
      <c r="J34" s="72"/>
      <c r="K34" s="72"/>
      <c r="L34" s="72"/>
      <c r="M34" s="72"/>
      <c r="N34" s="72"/>
    </row>
    <row r="35" spans="1:14" x14ac:dyDescent="0.25">
      <c r="A35">
        <v>22.6</v>
      </c>
      <c r="B35" s="79"/>
      <c r="C35" s="66"/>
      <c r="D35" s="14"/>
      <c r="E35" s="54"/>
      <c r="F35" s="70"/>
      <c r="G35" s="80"/>
      <c r="H35" s="72"/>
      <c r="I35" s="72"/>
      <c r="J35" s="72"/>
      <c r="K35" s="72"/>
      <c r="L35" s="72"/>
      <c r="M35" s="72"/>
      <c r="N35" s="72"/>
    </row>
    <row r="36" spans="1:14" x14ac:dyDescent="0.25">
      <c r="A36">
        <v>32</v>
      </c>
      <c r="B36" s="79"/>
      <c r="C36" s="66"/>
      <c r="D36" s="14"/>
      <c r="E36" s="54"/>
      <c r="F36" s="70"/>
      <c r="G36" s="72"/>
      <c r="H36" s="72"/>
      <c r="I36" s="72"/>
      <c r="J36" s="72"/>
      <c r="K36" s="72"/>
      <c r="L36" s="72"/>
      <c r="M36" s="72"/>
      <c r="N36" s="72"/>
    </row>
    <row r="37" spans="1:14" x14ac:dyDescent="0.25">
      <c r="A37">
        <v>45</v>
      </c>
      <c r="B37" s="79"/>
      <c r="C37" s="66"/>
      <c r="D37" s="14"/>
      <c r="E37" s="54"/>
      <c r="F37" s="70"/>
      <c r="G37" s="72"/>
      <c r="H37" s="72"/>
      <c r="I37" s="72"/>
      <c r="J37" s="72"/>
      <c r="K37" s="72"/>
      <c r="L37" s="72"/>
      <c r="M37" s="72"/>
      <c r="N37" s="72"/>
    </row>
    <row r="38" spans="1:14" x14ac:dyDescent="0.25">
      <c r="A38">
        <v>64</v>
      </c>
      <c r="B38" s="79"/>
      <c r="C38" s="66"/>
      <c r="D38" s="14"/>
      <c r="E38" s="54"/>
      <c r="F38" s="70"/>
      <c r="G38" s="72"/>
      <c r="H38" s="72"/>
      <c r="I38" s="72"/>
      <c r="J38" s="72"/>
      <c r="K38" s="72"/>
      <c r="L38" s="72"/>
      <c r="M38" s="72"/>
      <c r="N38" s="72"/>
    </row>
    <row r="39" spans="1:14" x14ac:dyDescent="0.25">
      <c r="A39">
        <v>90</v>
      </c>
      <c r="B39" s="79"/>
      <c r="C39" s="66"/>
      <c r="D39" s="14"/>
      <c r="E39" s="54"/>
      <c r="F39" s="70"/>
      <c r="G39" s="72"/>
      <c r="H39" s="72"/>
      <c r="I39" s="72"/>
      <c r="J39" s="72"/>
      <c r="K39" s="72"/>
      <c r="L39" s="72"/>
      <c r="M39" s="72"/>
      <c r="N39" s="72"/>
    </row>
    <row r="40" spans="1:14" x14ac:dyDescent="0.25">
      <c r="A40">
        <v>128</v>
      </c>
      <c r="B40" s="79"/>
      <c r="C40" s="66"/>
      <c r="D40" s="14"/>
      <c r="E40" s="54"/>
      <c r="F40" s="70"/>
      <c r="G40" s="72"/>
      <c r="H40" s="72"/>
      <c r="I40" s="72"/>
      <c r="J40" s="72"/>
      <c r="K40" s="72"/>
      <c r="L40" s="72"/>
      <c r="M40" s="72"/>
      <c r="N40" s="72"/>
    </row>
    <row r="41" spans="1:14" x14ac:dyDescent="0.25">
      <c r="A41">
        <v>180</v>
      </c>
      <c r="B41" s="79"/>
      <c r="C41" s="67"/>
      <c r="D41" s="14"/>
      <c r="E41" s="54"/>
      <c r="F41" s="69"/>
      <c r="G41" s="71"/>
      <c r="H41" s="71"/>
      <c r="I41" s="71"/>
      <c r="J41" s="71"/>
      <c r="K41" s="71"/>
      <c r="L41" s="71"/>
      <c r="M41" s="71"/>
      <c r="N41" s="71"/>
    </row>
    <row r="42" spans="1:14" x14ac:dyDescent="0.25">
      <c r="A42">
        <v>256</v>
      </c>
      <c r="B42" s="65"/>
      <c r="C42" s="66"/>
      <c r="D42" s="14"/>
      <c r="E42" s="54"/>
      <c r="F42" s="8"/>
      <c r="G42" s="11"/>
      <c r="H42" s="11"/>
      <c r="I42" s="11"/>
      <c r="J42" s="11"/>
      <c r="K42" s="11"/>
      <c r="L42" s="11"/>
      <c r="M42" s="11"/>
      <c r="N42" s="11"/>
    </row>
    <row r="43" spans="1:14" x14ac:dyDescent="0.25">
      <c r="B43" s="65"/>
      <c r="C43" s="64"/>
      <c r="D43" s="63"/>
      <c r="E43" s="65"/>
    </row>
    <row r="44" spans="1:14" ht="11.45" customHeight="1" x14ac:dyDescent="0.25">
      <c r="B44" s="13"/>
      <c r="C44" s="26"/>
      <c r="D44" s="26"/>
      <c r="E44" s="13"/>
    </row>
    <row r="45" spans="1:14" x14ac:dyDescent="0.25">
      <c r="B45" s="25"/>
      <c r="C45" s="25"/>
      <c r="D45" s="25"/>
      <c r="E45" s="24"/>
      <c r="F45" s="24"/>
      <c r="G45" s="24"/>
      <c r="H45" s="24"/>
      <c r="I45" s="24"/>
      <c r="J45" s="24"/>
      <c r="K45" s="24"/>
      <c r="L45" s="24"/>
      <c r="M45" s="24"/>
      <c r="N45" s="24"/>
    </row>
  </sheetData>
  <mergeCells count="1">
    <mergeCell ref="B4:F6"/>
  </mergeCells>
  <pageMargins left="0.9" right="0.5" top="1" bottom="0.9" header="0.6" footer="0.4"/>
  <pageSetup scale="72" orientation="landscape" r:id="rId1"/>
  <headerFooter>
    <oddHeader xml:space="preserve">&amp;L&amp;"Arial,Italic"&amp;10Dry Creek  - SCWA&amp;"Sylfaen,Italic"
&amp;C&amp;"Arial,Italic"&amp;10Tab:  &amp;A&amp;R&amp;"Arial,Italic"&amp;10&amp;D   &amp;T&amp;"Sylfaen,Italic"
</oddHeader>
    <oddFooter>&amp;L&amp;"Arial,Italic"&amp;8
&amp;Z&amp;F&amp;10
Inter-Fluve, Inc.&amp;R&amp;"Sylfaen,Italic"&amp;10
&amp;"Arial,Italic"&amp;P/&amp;N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207C9-D914-4E75-A970-DF3CB9E4DCF6}">
  <sheetPr>
    <pageSetUpPr fitToPage="1"/>
  </sheetPr>
  <dimension ref="A1:AD45"/>
  <sheetViews>
    <sheetView view="pageBreakPreview" zoomScaleNormal="85" zoomScaleSheetLayoutView="100" zoomScalePageLayoutView="70" workbookViewId="0">
      <selection activeCell="C13" sqref="C13"/>
    </sheetView>
  </sheetViews>
  <sheetFormatPr defaultColWidth="9.140625" defaultRowHeight="15" x14ac:dyDescent="0.25"/>
  <cols>
    <col min="2" max="2" width="22.7109375" style="2" customWidth="1"/>
    <col min="3" max="3" width="16" style="2" customWidth="1"/>
    <col min="4" max="4" width="17.42578125" style="2" customWidth="1"/>
    <col min="5" max="5" width="17.85546875" customWidth="1"/>
    <col min="7" max="7" width="16.7109375" customWidth="1"/>
    <col min="14" max="14" width="14.7109375" customWidth="1"/>
  </cols>
  <sheetData>
    <row r="1" spans="2:30" ht="18" x14ac:dyDescent="0.25">
      <c r="B1" s="19" t="s">
        <v>94</v>
      </c>
      <c r="C1" s="20"/>
      <c r="D1" s="20"/>
      <c r="E1" s="21"/>
      <c r="F1" s="22"/>
      <c r="G1" s="23"/>
      <c r="H1" s="24"/>
      <c r="I1" s="24"/>
      <c r="J1" s="24"/>
      <c r="K1" s="24"/>
      <c r="L1" s="24"/>
      <c r="M1" s="24"/>
      <c r="N1" s="24"/>
    </row>
    <row r="2" spans="2:30" x14ac:dyDescent="0.25">
      <c r="B2" s="45" t="s">
        <v>55</v>
      </c>
      <c r="C2" s="3" t="s">
        <v>1</v>
      </c>
      <c r="D2" s="96"/>
      <c r="E2" s="97"/>
      <c r="F2" s="4"/>
      <c r="G2" s="59">
        <v>43391</v>
      </c>
      <c r="H2" s="3" t="s">
        <v>2</v>
      </c>
      <c r="J2" s="44"/>
      <c r="L2" s="9" t="s">
        <v>177</v>
      </c>
      <c r="M2" s="9"/>
      <c r="N2" s="3" t="s">
        <v>3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ht="12.75" customHeight="1" x14ac:dyDescent="0.25">
      <c r="B3" s="5" t="s">
        <v>208</v>
      </c>
      <c r="C3" s="3" t="s">
        <v>5</v>
      </c>
      <c r="D3" s="6"/>
      <c r="E3" s="7"/>
      <c r="F3" s="8"/>
      <c r="G3" s="3"/>
      <c r="H3" s="3" t="s">
        <v>4</v>
      </c>
    </row>
    <row r="4" spans="2:30" ht="9.75" customHeight="1" x14ac:dyDescent="0.25">
      <c r="B4" s="105" t="s">
        <v>216</v>
      </c>
      <c r="C4" s="105"/>
      <c r="D4" s="105"/>
      <c r="E4" s="105"/>
      <c r="F4" s="105"/>
      <c r="G4" s="3">
        <v>45.811774999999997</v>
      </c>
      <c r="H4" s="3" t="s">
        <v>32</v>
      </c>
    </row>
    <row r="5" spans="2:30" ht="24" customHeight="1" x14ac:dyDescent="0.25">
      <c r="B5" s="105"/>
      <c r="C5" s="105"/>
      <c r="D5" s="105"/>
      <c r="E5" s="105"/>
      <c r="F5" s="105"/>
      <c r="G5" s="3">
        <v>-122.598443</v>
      </c>
      <c r="H5" s="3" t="s">
        <v>33</v>
      </c>
      <c r="K5" s="3"/>
    </row>
    <row r="6" spans="2:30" ht="24.75" customHeight="1" x14ac:dyDescent="0.25">
      <c r="B6" s="105"/>
      <c r="C6" s="105"/>
      <c r="D6" s="105"/>
      <c r="E6" s="105"/>
      <c r="F6" s="105"/>
      <c r="G6" s="3"/>
      <c r="H6" s="3" t="s">
        <v>7</v>
      </c>
      <c r="K6" s="3"/>
    </row>
    <row r="7" spans="2:30" ht="9" customHeight="1" x14ac:dyDescent="0.25">
      <c r="B7" s="6"/>
      <c r="C7" s="6"/>
      <c r="D7"/>
      <c r="E7" s="7"/>
      <c r="F7" s="7"/>
      <c r="G7" s="11"/>
      <c r="K7" s="3"/>
    </row>
    <row r="8" spans="2:30" x14ac:dyDescent="0.25">
      <c r="B8" s="34"/>
      <c r="C8" s="35"/>
      <c r="D8" s="35"/>
      <c r="E8" s="36"/>
      <c r="F8" s="31"/>
      <c r="G8" s="32"/>
      <c r="H8" s="33"/>
      <c r="I8" s="33"/>
      <c r="J8" s="33"/>
      <c r="K8" s="33"/>
      <c r="L8" s="33"/>
      <c r="M8" s="33"/>
      <c r="N8" s="33"/>
    </row>
    <row r="9" spans="2:30" ht="14.45" customHeight="1" x14ac:dyDescent="0.25">
      <c r="B9" s="46"/>
      <c r="C9" s="46"/>
      <c r="F9" s="39" t="s">
        <v>31</v>
      </c>
      <c r="G9" s="40" t="s">
        <v>207</v>
      </c>
      <c r="J9" s="39" t="s">
        <v>31</v>
      </c>
      <c r="K9" s="41"/>
      <c r="L9" s="41" t="s">
        <v>206</v>
      </c>
      <c r="M9" s="41"/>
      <c r="N9" s="41"/>
    </row>
    <row r="10" spans="2:30" ht="14.45" customHeight="1" x14ac:dyDescent="0.25">
      <c r="B10" s="81" t="s">
        <v>105</v>
      </c>
      <c r="C10" s="81" t="s">
        <v>96</v>
      </c>
      <c r="D10" s="46"/>
      <c r="E10" s="8"/>
      <c r="G10" s="11"/>
    </row>
    <row r="11" spans="2:30" x14ac:dyDescent="0.25">
      <c r="B11" s="101" t="s">
        <v>212</v>
      </c>
      <c r="C11" s="102" t="s">
        <v>218</v>
      </c>
      <c r="D11" s="46"/>
      <c r="G11" s="11"/>
    </row>
    <row r="12" spans="2:30" x14ac:dyDescent="0.25">
      <c r="B12" s="101" t="s">
        <v>213</v>
      </c>
      <c r="C12" s="100" t="s">
        <v>219</v>
      </c>
      <c r="D12" s="46"/>
      <c r="E12" s="37"/>
      <c r="F12" s="7"/>
    </row>
    <row r="13" spans="2:30" x14ac:dyDescent="0.25">
      <c r="B13" s="102">
        <v>6.5</v>
      </c>
      <c r="C13" s="102" t="s">
        <v>220</v>
      </c>
      <c r="G13" s="11"/>
    </row>
    <row r="14" spans="2:30" x14ac:dyDescent="0.25">
      <c r="B14" s="93"/>
      <c r="D14" s="46"/>
      <c r="E14" s="37"/>
      <c r="F14" s="7"/>
      <c r="G14" s="11"/>
    </row>
    <row r="15" spans="2:30" x14ac:dyDescent="0.25">
      <c r="B15" s="93"/>
      <c r="D15" s="46"/>
      <c r="E15" s="37"/>
      <c r="F15" s="7"/>
    </row>
    <row r="16" spans="2:30" x14ac:dyDescent="0.25">
      <c r="B16" s="39" t="s">
        <v>31</v>
      </c>
      <c r="C16" s="99" t="s">
        <v>205</v>
      </c>
      <c r="D16" s="41"/>
      <c r="F16" s="7"/>
      <c r="G16" s="11"/>
    </row>
    <row r="17" spans="1:14" x14ac:dyDescent="0.25">
      <c r="B17" s="93"/>
      <c r="C17" s="46"/>
      <c r="D17" s="46"/>
      <c r="E17" s="37"/>
      <c r="F17" s="7"/>
    </row>
    <row r="18" spans="1:14" x14ac:dyDescent="0.25">
      <c r="B18" s="93"/>
      <c r="C18" s="46"/>
      <c r="D18" s="46"/>
      <c r="E18" s="8"/>
      <c r="F18" s="7"/>
    </row>
    <row r="19" spans="1:14" x14ac:dyDescent="0.25">
      <c r="B19" s="93"/>
      <c r="E19" s="11"/>
      <c r="F19" s="70"/>
      <c r="G19" s="71"/>
      <c r="H19" s="72"/>
      <c r="I19" s="72"/>
      <c r="J19" s="72"/>
      <c r="K19" s="72"/>
      <c r="L19" s="72"/>
      <c r="M19" s="72"/>
      <c r="N19" s="72"/>
    </row>
    <row r="20" spans="1:14" x14ac:dyDescent="0.25">
      <c r="B20" s="93"/>
      <c r="C20" s="68"/>
      <c r="D20" s="68"/>
      <c r="E20" s="73"/>
      <c r="F20" s="70"/>
      <c r="G20" s="71"/>
      <c r="H20" s="72"/>
      <c r="I20" s="72"/>
      <c r="J20" s="72"/>
      <c r="K20" s="72"/>
      <c r="L20" s="72"/>
      <c r="M20" s="72"/>
      <c r="N20" s="72"/>
    </row>
    <row r="21" spans="1:14" x14ac:dyDescent="0.25">
      <c r="B21" s="93"/>
      <c r="C21" s="68"/>
      <c r="D21" s="68"/>
      <c r="E21" s="73"/>
      <c r="F21" s="70"/>
      <c r="G21" s="71"/>
      <c r="H21" s="72"/>
      <c r="I21" s="72"/>
      <c r="J21" s="72"/>
      <c r="K21" s="72"/>
      <c r="L21" s="72"/>
      <c r="M21" s="72"/>
      <c r="N21" s="72"/>
    </row>
    <row r="22" spans="1:14" x14ac:dyDescent="0.25">
      <c r="A22">
        <v>0.16</v>
      </c>
      <c r="B22" s="93"/>
      <c r="C22" s="89"/>
      <c r="D22" s="90"/>
      <c r="E22" s="73"/>
      <c r="F22" s="70"/>
      <c r="G22" s="71"/>
      <c r="H22" s="72"/>
      <c r="I22" s="72"/>
      <c r="J22" s="72"/>
      <c r="K22" s="72"/>
      <c r="L22" s="72"/>
      <c r="M22" s="72"/>
      <c r="N22" s="72"/>
    </row>
    <row r="23" spans="1:14" x14ac:dyDescent="0.25">
      <c r="A23">
        <v>0.5</v>
      </c>
      <c r="B23"/>
      <c r="F23" s="70"/>
      <c r="G23" s="71"/>
      <c r="H23" s="72"/>
      <c r="I23" s="72"/>
      <c r="J23" s="72"/>
      <c r="K23" s="72"/>
      <c r="L23" s="72"/>
      <c r="M23" s="72"/>
      <c r="N23" s="72"/>
    </row>
    <row r="24" spans="1:14" x14ac:dyDescent="0.25">
      <c r="A24">
        <v>0.84</v>
      </c>
      <c r="B24" s="88"/>
      <c r="C24" s="89"/>
      <c r="D24" s="90"/>
      <c r="E24" s="73"/>
      <c r="F24" s="70"/>
      <c r="G24" s="71"/>
      <c r="H24" s="72"/>
      <c r="I24" s="72"/>
      <c r="J24" s="72"/>
      <c r="K24" s="72"/>
      <c r="L24" s="72"/>
      <c r="M24" s="72"/>
      <c r="N24" s="72"/>
    </row>
    <row r="25" spans="1:14" x14ac:dyDescent="0.25">
      <c r="B25" s="75"/>
      <c r="C25" s="76"/>
      <c r="D25" s="77"/>
      <c r="E25" s="38"/>
      <c r="F25" s="38"/>
      <c r="G25" s="38"/>
      <c r="H25" s="38"/>
      <c r="I25" s="38"/>
      <c r="J25" s="38"/>
      <c r="K25" s="38"/>
      <c r="L25" s="38"/>
      <c r="M25" s="38"/>
      <c r="N25" s="72"/>
    </row>
    <row r="26" spans="1:14" x14ac:dyDescent="0.25">
      <c r="B26" s="78"/>
      <c r="C26" s="75"/>
      <c r="D26" s="75"/>
      <c r="E26" s="71"/>
      <c r="F26" s="69"/>
      <c r="G26" s="71"/>
      <c r="H26" s="71"/>
      <c r="I26" s="71"/>
      <c r="J26" s="71"/>
      <c r="K26" s="71"/>
      <c r="L26" s="71"/>
      <c r="M26" s="71"/>
      <c r="N26" s="71"/>
    </row>
    <row r="27" spans="1:14" x14ac:dyDescent="0.25">
      <c r="B27" s="62"/>
      <c r="C27" s="63"/>
      <c r="D27" s="63"/>
      <c r="E27" s="64"/>
      <c r="F27" s="70"/>
      <c r="G27" s="72"/>
      <c r="H27" s="72"/>
      <c r="I27" s="72"/>
      <c r="J27" s="72"/>
      <c r="K27" s="72"/>
      <c r="L27" s="72"/>
      <c r="M27" s="72"/>
      <c r="N27" s="72"/>
    </row>
    <row r="28" spans="1:14" x14ac:dyDescent="0.25">
      <c r="A28">
        <v>1</v>
      </c>
      <c r="B28" s="79"/>
      <c r="C28" s="66"/>
      <c r="D28" s="14"/>
      <c r="E28" s="54"/>
      <c r="F28" s="70"/>
      <c r="G28" s="72"/>
      <c r="H28" s="72"/>
      <c r="I28" s="72"/>
      <c r="J28" s="72"/>
      <c r="K28" s="72"/>
      <c r="L28" s="72"/>
      <c r="M28" s="72"/>
      <c r="N28" s="72"/>
    </row>
    <row r="29" spans="1:14" x14ac:dyDescent="0.25">
      <c r="A29">
        <v>2</v>
      </c>
      <c r="B29" s="79"/>
      <c r="C29" s="66"/>
      <c r="D29" s="14"/>
      <c r="E29" s="54"/>
      <c r="F29" s="70"/>
      <c r="G29" s="72"/>
      <c r="H29" s="72"/>
      <c r="I29" s="72"/>
      <c r="J29" s="72"/>
      <c r="K29" s="72"/>
      <c r="L29" s="72"/>
      <c r="M29" s="72"/>
      <c r="N29" s="72"/>
    </row>
    <row r="30" spans="1:14" x14ac:dyDescent="0.25">
      <c r="A30">
        <v>4</v>
      </c>
      <c r="B30" s="79"/>
      <c r="C30" s="66"/>
      <c r="D30" s="14"/>
      <c r="E30" s="54"/>
      <c r="F30" s="70"/>
      <c r="G30" s="72"/>
      <c r="H30" s="72"/>
      <c r="I30" s="72"/>
      <c r="J30" s="72"/>
      <c r="K30" s="72"/>
      <c r="L30" s="72"/>
      <c r="M30" s="72"/>
      <c r="N30" s="72"/>
    </row>
    <row r="31" spans="1:14" x14ac:dyDescent="0.25">
      <c r="A31">
        <v>5.6</v>
      </c>
      <c r="B31" s="79"/>
      <c r="C31"/>
      <c r="D31" s="14"/>
      <c r="E31" s="54"/>
      <c r="F31" s="70"/>
      <c r="G31" s="72"/>
      <c r="H31" s="72"/>
      <c r="I31" s="72"/>
      <c r="J31" s="72"/>
      <c r="K31" s="72"/>
      <c r="L31" s="72"/>
      <c r="M31" s="72"/>
      <c r="N31" s="72"/>
    </row>
    <row r="32" spans="1:14" x14ac:dyDescent="0.25">
      <c r="A32">
        <v>8</v>
      </c>
      <c r="B32" s="79"/>
      <c r="C32" s="66"/>
      <c r="D32" s="14"/>
      <c r="E32" s="54"/>
      <c r="F32" s="70"/>
      <c r="G32" s="72"/>
      <c r="H32" s="72"/>
      <c r="I32" s="72"/>
      <c r="J32" s="72"/>
      <c r="K32" s="72"/>
      <c r="L32" s="72"/>
      <c r="M32" s="72"/>
      <c r="N32" s="72"/>
    </row>
    <row r="33" spans="1:14" x14ac:dyDescent="0.25">
      <c r="A33">
        <v>11</v>
      </c>
      <c r="B33" s="79"/>
      <c r="C33" s="66"/>
      <c r="D33" s="14"/>
      <c r="E33" s="54"/>
      <c r="F33" s="70"/>
      <c r="G33" s="72"/>
      <c r="H33" s="72"/>
      <c r="I33" s="72"/>
      <c r="J33" s="72"/>
      <c r="K33" s="72"/>
      <c r="L33" s="72"/>
      <c r="M33" s="72"/>
      <c r="N33" s="72"/>
    </row>
    <row r="34" spans="1:14" x14ac:dyDescent="0.25">
      <c r="A34">
        <v>16</v>
      </c>
      <c r="B34" s="79"/>
      <c r="C34" s="66"/>
      <c r="D34" s="14"/>
      <c r="E34" s="54"/>
      <c r="F34" s="70"/>
      <c r="G34" s="72"/>
      <c r="H34" s="72"/>
      <c r="I34" s="72"/>
      <c r="J34" s="72"/>
      <c r="K34" s="72"/>
      <c r="L34" s="72"/>
      <c r="M34" s="72"/>
      <c r="N34" s="72"/>
    </row>
    <row r="35" spans="1:14" x14ac:dyDescent="0.25">
      <c r="A35">
        <v>22.6</v>
      </c>
      <c r="B35" s="79"/>
      <c r="C35" s="66"/>
      <c r="D35" s="14"/>
      <c r="E35" s="54"/>
      <c r="F35" s="70"/>
      <c r="G35" s="80"/>
      <c r="H35" s="72"/>
      <c r="I35" s="72"/>
      <c r="J35" s="72"/>
      <c r="K35" s="72"/>
      <c r="L35" s="72"/>
      <c r="M35" s="72"/>
      <c r="N35" s="72"/>
    </row>
    <row r="36" spans="1:14" x14ac:dyDescent="0.25">
      <c r="A36">
        <v>32</v>
      </c>
      <c r="B36" s="79"/>
      <c r="C36" s="66"/>
      <c r="D36" s="14"/>
      <c r="E36" s="54"/>
      <c r="F36" s="70"/>
      <c r="G36" s="72"/>
      <c r="H36" s="72"/>
      <c r="I36" s="72"/>
      <c r="J36" s="72"/>
      <c r="K36" s="72"/>
      <c r="L36" s="72"/>
      <c r="M36" s="72"/>
      <c r="N36" s="72"/>
    </row>
    <row r="37" spans="1:14" x14ac:dyDescent="0.25">
      <c r="A37">
        <v>45</v>
      </c>
      <c r="B37" s="79"/>
      <c r="C37" s="66"/>
      <c r="D37" s="14"/>
      <c r="E37" s="54"/>
      <c r="F37" s="70"/>
      <c r="G37" s="72"/>
      <c r="H37" s="72"/>
      <c r="I37" s="72"/>
      <c r="J37" s="72"/>
      <c r="K37" s="72"/>
      <c r="L37" s="72"/>
      <c r="M37" s="72"/>
      <c r="N37" s="72"/>
    </row>
    <row r="38" spans="1:14" x14ac:dyDescent="0.25">
      <c r="A38">
        <v>64</v>
      </c>
      <c r="B38" s="79"/>
      <c r="C38" s="66"/>
      <c r="D38" s="14"/>
      <c r="E38" s="54"/>
      <c r="F38" s="70"/>
      <c r="G38" s="72"/>
      <c r="H38" s="72"/>
      <c r="I38" s="72"/>
      <c r="J38" s="72"/>
      <c r="K38" s="72"/>
      <c r="L38" s="72"/>
      <c r="M38" s="72"/>
      <c r="N38" s="72"/>
    </row>
    <row r="39" spans="1:14" x14ac:dyDescent="0.25">
      <c r="A39">
        <v>90</v>
      </c>
      <c r="B39" s="79"/>
      <c r="C39" s="66"/>
      <c r="D39" s="14"/>
      <c r="E39" s="54"/>
      <c r="F39" s="70"/>
      <c r="G39" s="72"/>
      <c r="H39" s="72"/>
      <c r="I39" s="72"/>
      <c r="J39" s="72"/>
      <c r="K39" s="72"/>
      <c r="L39" s="72"/>
      <c r="M39" s="72"/>
      <c r="N39" s="72"/>
    </row>
    <row r="40" spans="1:14" x14ac:dyDescent="0.25">
      <c r="A40">
        <v>128</v>
      </c>
      <c r="B40" s="79"/>
      <c r="C40" s="66"/>
      <c r="D40" s="14"/>
      <c r="E40" s="54"/>
      <c r="F40" s="70"/>
      <c r="G40" s="72"/>
      <c r="H40" s="72"/>
      <c r="I40" s="72"/>
      <c r="J40" s="72"/>
      <c r="K40" s="72"/>
      <c r="L40" s="72"/>
      <c r="M40" s="72"/>
      <c r="N40" s="72"/>
    </row>
    <row r="41" spans="1:14" x14ac:dyDescent="0.25">
      <c r="A41">
        <v>180</v>
      </c>
      <c r="B41" s="79"/>
      <c r="C41" s="67"/>
      <c r="D41" s="14"/>
      <c r="E41" s="54"/>
      <c r="F41" s="69"/>
      <c r="G41" s="71"/>
      <c r="H41" s="71"/>
      <c r="I41" s="71"/>
      <c r="J41" s="71"/>
      <c r="K41" s="71"/>
      <c r="L41" s="71"/>
      <c r="M41" s="71"/>
      <c r="N41" s="71"/>
    </row>
    <row r="42" spans="1:14" x14ac:dyDescent="0.25">
      <c r="A42">
        <v>256</v>
      </c>
      <c r="B42" s="65"/>
      <c r="C42" s="66"/>
      <c r="D42" s="14"/>
      <c r="E42" s="54"/>
      <c r="F42" s="8"/>
      <c r="G42" s="11"/>
      <c r="H42" s="11"/>
      <c r="I42" s="11"/>
      <c r="J42" s="11"/>
      <c r="K42" s="11"/>
      <c r="L42" s="11"/>
      <c r="M42" s="11"/>
      <c r="N42" s="11"/>
    </row>
    <row r="43" spans="1:14" x14ac:dyDescent="0.25">
      <c r="B43" s="65"/>
      <c r="C43" s="64"/>
      <c r="D43" s="63"/>
      <c r="E43" s="65"/>
    </row>
    <row r="44" spans="1:14" ht="11.45" customHeight="1" x14ac:dyDescent="0.25">
      <c r="B44" s="13"/>
      <c r="C44" s="26"/>
      <c r="D44" s="26"/>
      <c r="E44" s="13"/>
    </row>
    <row r="45" spans="1:14" x14ac:dyDescent="0.25">
      <c r="B45" s="25"/>
      <c r="C45" s="25"/>
      <c r="D45" s="25"/>
      <c r="E45" s="24"/>
      <c r="F45" s="24"/>
      <c r="G45" s="24"/>
      <c r="H45" s="24"/>
      <c r="I45" s="24"/>
      <c r="J45" s="24"/>
      <c r="K45" s="24"/>
      <c r="L45" s="24"/>
      <c r="M45" s="24"/>
      <c r="N45" s="24"/>
    </row>
  </sheetData>
  <mergeCells count="1">
    <mergeCell ref="B4:F6"/>
  </mergeCells>
  <pageMargins left="0.9" right="0.5" top="1" bottom="0.9" header="0.6" footer="0.4"/>
  <pageSetup scale="72" orientation="landscape" r:id="rId1"/>
  <headerFooter>
    <oddHeader xml:space="preserve">&amp;L&amp;"Arial,Italic"&amp;10Dry Creek  - SCWA&amp;"Sylfaen,Italic"
&amp;C&amp;"Arial,Italic"&amp;10Tab:  &amp;A&amp;R&amp;"Arial,Italic"&amp;10&amp;D   &amp;T&amp;"Sylfaen,Italic"
</oddHeader>
    <oddFooter>&amp;L&amp;"Arial,Italic"&amp;8
&amp;Z&amp;F&amp;10
Inter-Fluve, Inc.&amp;R&amp;"Sylfaen,Italic"&amp;10
&amp;"Arial,Italic"&amp;P/&amp;N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480D8-62CB-46C5-84E9-7337801A7210}">
  <sheetPr codeName="Sheet21">
    <pageSetUpPr fitToPage="1"/>
  </sheetPr>
  <dimension ref="A1:AD45"/>
  <sheetViews>
    <sheetView view="pageBreakPreview" zoomScale="85" zoomScaleNormal="85" zoomScaleSheetLayoutView="85" zoomScalePageLayoutView="70" workbookViewId="0">
      <selection activeCell="C12" sqref="C12"/>
    </sheetView>
  </sheetViews>
  <sheetFormatPr defaultColWidth="9.140625" defaultRowHeight="15" x14ac:dyDescent="0.25"/>
  <cols>
    <col min="2" max="2" width="22.7109375" style="2" customWidth="1"/>
    <col min="3" max="3" width="21.42578125" style="2" customWidth="1"/>
    <col min="4" max="4" width="11" style="2" customWidth="1"/>
    <col min="5" max="5" width="17.85546875" customWidth="1"/>
    <col min="7" max="7" width="16.7109375" customWidth="1"/>
    <col min="14" max="14" width="14.7109375" customWidth="1"/>
  </cols>
  <sheetData>
    <row r="1" spans="2:30" ht="18" x14ac:dyDescent="0.25">
      <c r="B1" s="19" t="s">
        <v>94</v>
      </c>
      <c r="C1" s="20"/>
      <c r="D1" s="20"/>
      <c r="E1" s="21"/>
      <c r="F1" s="22"/>
      <c r="G1" s="23"/>
      <c r="H1" s="24"/>
      <c r="I1" s="24"/>
      <c r="J1" s="24"/>
      <c r="K1" s="24"/>
      <c r="L1" s="24"/>
      <c r="M1" s="24"/>
      <c r="N1" s="24"/>
    </row>
    <row r="2" spans="2:30" x14ac:dyDescent="0.25">
      <c r="B2" s="45" t="s">
        <v>55</v>
      </c>
      <c r="C2" s="3" t="s">
        <v>1</v>
      </c>
      <c r="D2" s="96"/>
      <c r="E2" s="97"/>
      <c r="F2" s="4"/>
      <c r="G2" s="59">
        <v>43391</v>
      </c>
      <c r="H2" s="3" t="s">
        <v>2</v>
      </c>
      <c r="J2" s="44"/>
      <c r="L2" s="9" t="s">
        <v>124</v>
      </c>
      <c r="M2" s="9"/>
      <c r="N2" s="3" t="s">
        <v>3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x14ac:dyDescent="0.25">
      <c r="B3" s="5" t="s">
        <v>204</v>
      </c>
      <c r="C3" s="3" t="s">
        <v>5</v>
      </c>
      <c r="D3" s="6"/>
      <c r="E3" s="7"/>
      <c r="F3" s="8"/>
      <c r="G3" s="3"/>
      <c r="H3" s="3" t="s">
        <v>4</v>
      </c>
    </row>
    <row r="4" spans="2:30" x14ac:dyDescent="0.25">
      <c r="B4" s="106" t="s">
        <v>217</v>
      </c>
      <c r="C4" s="106"/>
      <c r="D4" s="106"/>
      <c r="E4" s="106"/>
      <c r="F4" s="106"/>
      <c r="G4" s="3">
        <v>45.815699000000002</v>
      </c>
      <c r="H4" s="3" t="s">
        <v>32</v>
      </c>
    </row>
    <row r="5" spans="2:30" x14ac:dyDescent="0.25">
      <c r="B5" s="106"/>
      <c r="C5" s="106"/>
      <c r="D5" s="106"/>
      <c r="E5" s="106"/>
      <c r="F5" s="106"/>
      <c r="G5" s="3">
        <v>-122.616793</v>
      </c>
      <c r="H5" s="3" t="s">
        <v>33</v>
      </c>
      <c r="K5" s="3"/>
    </row>
    <row r="6" spans="2:30" ht="25.5" customHeight="1" x14ac:dyDescent="0.25">
      <c r="B6" s="106"/>
      <c r="C6" s="106"/>
      <c r="D6" s="106"/>
      <c r="E6" s="106"/>
      <c r="F6" s="106"/>
      <c r="G6" s="3"/>
      <c r="H6" s="3" t="s">
        <v>7</v>
      </c>
      <c r="K6" s="3"/>
    </row>
    <row r="7" spans="2:30" ht="7.9" customHeight="1" x14ac:dyDescent="0.25">
      <c r="B7" s="6"/>
      <c r="C7" s="6"/>
      <c r="D7" s="6"/>
      <c r="E7" s="7"/>
      <c r="F7" s="7"/>
      <c r="G7" s="11"/>
      <c r="K7" s="3"/>
    </row>
    <row r="8" spans="2:30" x14ac:dyDescent="0.25">
      <c r="B8" s="34"/>
      <c r="C8" s="35"/>
      <c r="D8" s="35"/>
      <c r="E8" s="36"/>
      <c r="F8" s="31"/>
      <c r="G8" s="32"/>
      <c r="H8" s="33"/>
      <c r="I8" s="33"/>
      <c r="J8" s="33"/>
      <c r="K8" s="33"/>
      <c r="L8" s="33"/>
      <c r="M8" s="33"/>
      <c r="N8" s="33"/>
    </row>
    <row r="9" spans="2:30" ht="14.45" customHeight="1" x14ac:dyDescent="0.25">
      <c r="B9" s="46"/>
      <c r="C9" s="46"/>
      <c r="D9" s="46"/>
      <c r="E9" s="39" t="s">
        <v>31</v>
      </c>
      <c r="F9" s="41"/>
      <c r="G9" s="40"/>
      <c r="H9" s="40"/>
      <c r="J9" s="39" t="s">
        <v>31</v>
      </c>
      <c r="K9" s="40"/>
      <c r="L9" s="40" t="s">
        <v>203</v>
      </c>
      <c r="M9" s="40"/>
      <c r="N9" s="40"/>
    </row>
    <row r="10" spans="2:30" ht="14.45" customHeight="1" x14ac:dyDescent="0.25">
      <c r="B10" s="81" t="s">
        <v>105</v>
      </c>
      <c r="C10" s="81" t="s">
        <v>96</v>
      </c>
      <c r="D10" s="46"/>
      <c r="E10" s="8"/>
      <c r="F10" s="7"/>
      <c r="G10" s="11"/>
    </row>
    <row r="11" spans="2:30" x14ac:dyDescent="0.25">
      <c r="B11" s="82" t="s">
        <v>214</v>
      </c>
      <c r="C11" s="82" t="s">
        <v>221</v>
      </c>
      <c r="D11" s="46"/>
      <c r="E11" s="8"/>
      <c r="F11" s="7"/>
      <c r="G11" s="11"/>
    </row>
    <row r="12" spans="2:30" ht="28.5" x14ac:dyDescent="0.25">
      <c r="B12" s="82" t="s">
        <v>215</v>
      </c>
      <c r="C12" s="82" t="s">
        <v>222</v>
      </c>
      <c r="D12" s="46"/>
      <c r="E12" s="37"/>
      <c r="F12" s="7"/>
    </row>
    <row r="13" spans="2:30" x14ac:dyDescent="0.25">
      <c r="B13" s="82"/>
      <c r="C13" s="83"/>
      <c r="D13" s="46"/>
      <c r="E13" s="37"/>
      <c r="F13" s="7"/>
      <c r="G13" s="11"/>
    </row>
    <row r="14" spans="2:30" x14ac:dyDescent="0.25">
      <c r="B14" s="82"/>
      <c r="C14" s="83"/>
      <c r="D14" s="46"/>
      <c r="E14" s="37"/>
      <c r="F14" s="7"/>
      <c r="G14" s="11"/>
    </row>
    <row r="15" spans="2:30" x14ac:dyDescent="0.25">
      <c r="B15" s="61"/>
      <c r="C15" s="46"/>
      <c r="D15" s="46"/>
      <c r="E15" s="37"/>
      <c r="F15" s="7"/>
    </row>
    <row r="16" spans="2:30" x14ac:dyDescent="0.25">
      <c r="B16" s="46"/>
      <c r="C16" s="46"/>
      <c r="D16" s="46"/>
      <c r="F16" s="7"/>
      <c r="G16" s="11"/>
    </row>
    <row r="17" spans="1:14" x14ac:dyDescent="0.25">
      <c r="B17" s="46"/>
      <c r="C17" s="46"/>
      <c r="D17" s="46"/>
      <c r="E17" s="37"/>
      <c r="F17" s="7"/>
    </row>
    <row r="18" spans="1:14" x14ac:dyDescent="0.25">
      <c r="B18" s="46"/>
      <c r="C18" s="46"/>
      <c r="D18" s="46"/>
      <c r="E18" s="8"/>
      <c r="F18" s="7"/>
    </row>
    <row r="19" spans="1:14" x14ac:dyDescent="0.25">
      <c r="B19" s="68"/>
      <c r="C19" s="68"/>
      <c r="D19" s="68"/>
      <c r="E19" s="69"/>
      <c r="F19" s="70"/>
      <c r="G19" s="71"/>
      <c r="H19" s="72"/>
      <c r="I19" s="72"/>
      <c r="J19" s="72"/>
      <c r="K19" s="72"/>
      <c r="L19" s="72"/>
      <c r="M19" s="72"/>
      <c r="N19" s="72"/>
    </row>
    <row r="20" spans="1:14" x14ac:dyDescent="0.25">
      <c r="B20" s="68"/>
      <c r="C20" s="68"/>
      <c r="D20" s="68"/>
      <c r="E20" s="73"/>
      <c r="F20" s="70"/>
      <c r="G20" s="71"/>
      <c r="H20" s="72"/>
      <c r="I20" s="72"/>
      <c r="J20" s="72"/>
      <c r="K20" s="72"/>
      <c r="L20" s="72"/>
      <c r="M20" s="72"/>
      <c r="N20" s="72"/>
    </row>
    <row r="21" spans="1:14" x14ac:dyDescent="0.25">
      <c r="B21" s="74"/>
      <c r="C21" s="68"/>
      <c r="D21" s="68"/>
      <c r="E21" s="73"/>
      <c r="F21" s="70"/>
      <c r="G21" s="71"/>
      <c r="H21" s="72"/>
      <c r="I21" s="72"/>
      <c r="J21" s="72"/>
      <c r="K21" s="72"/>
      <c r="L21" s="72"/>
      <c r="M21" s="72"/>
      <c r="N21" s="72"/>
    </row>
    <row r="22" spans="1:14" x14ac:dyDescent="0.25">
      <c r="A22">
        <v>0.16</v>
      </c>
      <c r="B22" s="88"/>
      <c r="C22" s="89"/>
      <c r="D22" s="90"/>
      <c r="E22" s="73"/>
      <c r="F22" s="70"/>
      <c r="G22" s="71"/>
      <c r="H22" s="72"/>
      <c r="I22" s="72"/>
      <c r="J22" s="72"/>
      <c r="K22" s="72"/>
      <c r="L22" s="72"/>
      <c r="M22" s="72"/>
      <c r="N22" s="72"/>
    </row>
    <row r="23" spans="1:14" x14ac:dyDescent="0.25">
      <c r="A23">
        <v>0.5</v>
      </c>
      <c r="B23" s="88"/>
      <c r="C23" s="89"/>
      <c r="D23" s="90"/>
      <c r="E23" s="73"/>
      <c r="F23" s="70"/>
      <c r="G23" s="71"/>
      <c r="H23" s="72"/>
      <c r="I23" s="72"/>
      <c r="J23" s="72"/>
      <c r="K23" s="72"/>
      <c r="L23" s="72"/>
      <c r="M23" s="72"/>
      <c r="N23" s="72"/>
    </row>
    <row r="24" spans="1:14" x14ac:dyDescent="0.25">
      <c r="A24">
        <v>0.84</v>
      </c>
      <c r="B24" s="88"/>
      <c r="C24" s="89"/>
      <c r="D24" s="90"/>
      <c r="E24" s="73"/>
      <c r="F24" s="70"/>
      <c r="G24" s="71"/>
      <c r="H24" s="72"/>
      <c r="I24" s="72"/>
      <c r="J24" s="72"/>
      <c r="K24" s="72"/>
      <c r="L24" s="72"/>
      <c r="M24" s="72"/>
      <c r="N24" s="72"/>
    </row>
    <row r="25" spans="1:14" x14ac:dyDescent="0.25">
      <c r="B25" s="75"/>
      <c r="C25" s="76"/>
      <c r="D25" s="77"/>
      <c r="E25" s="38"/>
      <c r="F25" s="38"/>
      <c r="G25" s="38"/>
      <c r="H25" s="38"/>
      <c r="I25" s="38"/>
      <c r="J25" s="38"/>
      <c r="K25" s="38"/>
      <c r="L25" s="38"/>
      <c r="M25" s="38"/>
      <c r="N25" s="72"/>
    </row>
    <row r="26" spans="1:14" x14ac:dyDescent="0.25">
      <c r="B26" s="78"/>
      <c r="C26" s="75"/>
      <c r="D26" s="75"/>
      <c r="E26" s="71"/>
      <c r="F26" s="69"/>
      <c r="G26" s="71"/>
      <c r="H26" s="71"/>
      <c r="I26" s="71"/>
      <c r="J26" s="71"/>
      <c r="K26" s="71"/>
      <c r="L26" s="71"/>
      <c r="M26" s="71"/>
      <c r="N26" s="71"/>
    </row>
    <row r="27" spans="1:14" x14ac:dyDescent="0.25">
      <c r="B27" s="62"/>
      <c r="C27" s="63"/>
      <c r="D27" s="63"/>
      <c r="E27" s="64"/>
      <c r="F27" s="70"/>
      <c r="G27" s="72"/>
      <c r="H27" s="72"/>
      <c r="I27" s="72"/>
      <c r="J27" s="72"/>
      <c r="K27" s="72"/>
      <c r="L27" s="72"/>
      <c r="M27" s="72"/>
      <c r="N27" s="72"/>
    </row>
    <row r="28" spans="1:14" x14ac:dyDescent="0.25">
      <c r="A28">
        <v>1</v>
      </c>
      <c r="B28" s="79"/>
      <c r="C28" s="66"/>
      <c r="D28" s="14"/>
      <c r="E28" s="54"/>
      <c r="F28" s="70"/>
      <c r="G28" s="72"/>
      <c r="H28" s="72"/>
      <c r="I28" s="72"/>
      <c r="J28" s="72"/>
      <c r="K28" s="72"/>
      <c r="L28" s="72"/>
      <c r="M28" s="72"/>
      <c r="N28" s="72"/>
    </row>
    <row r="29" spans="1:14" x14ac:dyDescent="0.25">
      <c r="A29">
        <v>2</v>
      </c>
      <c r="B29" s="79"/>
      <c r="C29" s="66"/>
      <c r="D29" s="14"/>
      <c r="E29" s="54"/>
      <c r="F29" s="70"/>
      <c r="G29" s="72"/>
      <c r="H29" s="72"/>
      <c r="I29" s="72"/>
      <c r="J29" s="72"/>
      <c r="K29" s="72"/>
      <c r="L29" s="72"/>
      <c r="M29" s="72"/>
      <c r="N29" s="72"/>
    </row>
    <row r="30" spans="1:14" x14ac:dyDescent="0.25">
      <c r="A30">
        <v>4</v>
      </c>
      <c r="B30" s="79"/>
      <c r="C30" s="66"/>
      <c r="D30" s="14"/>
      <c r="E30" s="54"/>
      <c r="F30" s="70"/>
      <c r="G30" s="72"/>
      <c r="H30" s="72"/>
      <c r="I30" s="72"/>
      <c r="J30" s="72"/>
      <c r="K30" s="72"/>
      <c r="L30" s="72"/>
      <c r="M30" s="72"/>
      <c r="N30" s="72"/>
    </row>
    <row r="31" spans="1:14" x14ac:dyDescent="0.25">
      <c r="A31">
        <v>5.6</v>
      </c>
      <c r="B31" s="79"/>
      <c r="C31" s="66"/>
      <c r="D31" s="14"/>
      <c r="E31" s="54"/>
      <c r="F31" s="70"/>
      <c r="G31" s="72"/>
      <c r="H31" s="72"/>
      <c r="I31" s="72"/>
      <c r="J31" s="72"/>
      <c r="K31" s="72"/>
      <c r="L31" s="72"/>
      <c r="M31" s="72"/>
      <c r="N31" s="72"/>
    </row>
    <row r="32" spans="1:14" x14ac:dyDescent="0.25">
      <c r="A32">
        <v>8</v>
      </c>
      <c r="B32" s="79"/>
      <c r="C32" s="66"/>
      <c r="D32" s="14"/>
      <c r="E32" s="54"/>
      <c r="F32" s="70"/>
      <c r="G32" s="72"/>
      <c r="H32" s="72"/>
      <c r="I32" s="72"/>
      <c r="J32" s="72"/>
      <c r="K32" s="72"/>
      <c r="L32" s="72"/>
      <c r="M32" s="72"/>
      <c r="N32" s="72"/>
    </row>
    <row r="33" spans="1:14" x14ac:dyDescent="0.25">
      <c r="A33">
        <v>11</v>
      </c>
      <c r="B33" s="79"/>
      <c r="C33" s="66"/>
      <c r="D33" s="14"/>
      <c r="E33" s="54"/>
      <c r="F33" s="70"/>
      <c r="G33" s="72"/>
      <c r="H33" s="72"/>
      <c r="I33" s="72"/>
      <c r="J33" s="72"/>
      <c r="K33" s="72"/>
      <c r="L33" s="72"/>
      <c r="M33" s="72"/>
      <c r="N33" s="72"/>
    </row>
    <row r="34" spans="1:14" x14ac:dyDescent="0.25">
      <c r="A34">
        <v>16</v>
      </c>
      <c r="B34" s="79"/>
      <c r="C34" s="66"/>
      <c r="D34" s="14"/>
      <c r="E34" s="54"/>
      <c r="F34" s="70"/>
      <c r="G34" s="72"/>
      <c r="H34" s="72"/>
      <c r="I34" s="72"/>
      <c r="J34" s="72"/>
      <c r="K34" s="72"/>
      <c r="L34" s="72"/>
      <c r="M34" s="72"/>
      <c r="N34" s="72"/>
    </row>
    <row r="35" spans="1:14" x14ac:dyDescent="0.25">
      <c r="A35">
        <v>22.6</v>
      </c>
      <c r="B35" s="79"/>
      <c r="C35" s="66"/>
      <c r="D35" s="14"/>
      <c r="E35" s="54"/>
      <c r="F35" s="70"/>
      <c r="G35" s="80"/>
      <c r="H35" s="72"/>
      <c r="I35" s="72"/>
      <c r="J35" s="72"/>
      <c r="K35" s="72"/>
      <c r="L35" s="72"/>
      <c r="M35" s="72"/>
      <c r="N35" s="72"/>
    </row>
    <row r="36" spans="1:14" x14ac:dyDescent="0.25">
      <c r="A36">
        <v>32</v>
      </c>
      <c r="B36" s="79"/>
      <c r="C36" s="66"/>
      <c r="D36" s="14"/>
      <c r="E36" s="54"/>
      <c r="F36" s="70"/>
      <c r="G36" s="72"/>
      <c r="H36" s="72"/>
      <c r="I36" s="72"/>
      <c r="J36" s="72"/>
      <c r="K36" s="72"/>
      <c r="L36" s="72"/>
      <c r="M36" s="72"/>
      <c r="N36" s="72"/>
    </row>
    <row r="37" spans="1:14" x14ac:dyDescent="0.25">
      <c r="A37">
        <v>45</v>
      </c>
      <c r="B37" s="79"/>
      <c r="C37" s="66"/>
      <c r="D37" s="14"/>
      <c r="E37" s="54"/>
      <c r="F37" s="70"/>
      <c r="G37" s="72"/>
      <c r="H37" s="72"/>
      <c r="I37" s="72"/>
      <c r="J37" s="72"/>
      <c r="K37" s="72"/>
      <c r="L37" s="72"/>
      <c r="M37" s="72"/>
      <c r="N37" s="72"/>
    </row>
    <row r="38" spans="1:14" x14ac:dyDescent="0.25">
      <c r="A38">
        <v>64</v>
      </c>
      <c r="B38" s="79"/>
      <c r="C38" s="66"/>
      <c r="D38" s="14"/>
      <c r="E38" s="54"/>
      <c r="F38" s="70"/>
      <c r="G38" s="72"/>
      <c r="H38" s="72"/>
      <c r="I38" s="72"/>
      <c r="J38" s="72"/>
      <c r="K38" s="72"/>
      <c r="L38" s="72"/>
      <c r="M38" s="72"/>
      <c r="N38" s="72"/>
    </row>
    <row r="39" spans="1:14" x14ac:dyDescent="0.25">
      <c r="A39">
        <v>90</v>
      </c>
      <c r="B39" s="79"/>
      <c r="C39" s="66"/>
      <c r="D39" s="14"/>
      <c r="E39" s="54"/>
      <c r="F39" s="70"/>
      <c r="G39" s="72"/>
      <c r="H39" s="72"/>
      <c r="I39" s="72"/>
      <c r="J39" s="72"/>
      <c r="K39" s="72"/>
      <c r="L39" s="72"/>
      <c r="M39" s="72"/>
      <c r="N39" s="72"/>
    </row>
    <row r="40" spans="1:14" x14ac:dyDescent="0.25">
      <c r="A40">
        <v>128</v>
      </c>
      <c r="B40" s="79"/>
      <c r="C40" s="66"/>
      <c r="D40" s="14"/>
      <c r="E40" s="54"/>
      <c r="F40" s="70"/>
      <c r="G40" s="72"/>
      <c r="H40" s="72"/>
      <c r="I40" s="72"/>
      <c r="J40" s="72"/>
      <c r="K40" s="72"/>
      <c r="L40" s="72"/>
      <c r="M40" s="72"/>
      <c r="N40" s="72"/>
    </row>
    <row r="41" spans="1:14" x14ac:dyDescent="0.25">
      <c r="A41">
        <v>180</v>
      </c>
      <c r="B41" s="79"/>
      <c r="C41" s="67"/>
      <c r="D41" s="14"/>
      <c r="E41" s="54"/>
      <c r="F41" s="69"/>
      <c r="G41" s="71"/>
      <c r="H41" s="71"/>
      <c r="I41" s="71"/>
      <c r="J41" s="71"/>
      <c r="K41" s="71"/>
      <c r="L41" s="71"/>
      <c r="M41" s="71"/>
      <c r="N41" s="71"/>
    </row>
    <row r="42" spans="1:14" x14ac:dyDescent="0.25">
      <c r="A42">
        <v>256</v>
      </c>
      <c r="B42" s="65"/>
      <c r="C42" s="66"/>
      <c r="D42" s="14"/>
      <c r="E42" s="54"/>
      <c r="F42" s="8"/>
      <c r="G42" s="11"/>
      <c r="H42" s="11"/>
      <c r="I42" s="11"/>
      <c r="J42" s="11"/>
      <c r="K42" s="11"/>
      <c r="L42" s="11"/>
      <c r="M42" s="11"/>
      <c r="N42" s="11"/>
    </row>
    <row r="43" spans="1:14" x14ac:dyDescent="0.25">
      <c r="B43" s="65"/>
      <c r="C43" s="64"/>
      <c r="D43" s="63"/>
      <c r="E43" s="65"/>
    </row>
    <row r="44" spans="1:14" ht="11.45" customHeight="1" x14ac:dyDescent="0.25">
      <c r="B44" s="13"/>
      <c r="C44" s="26"/>
      <c r="D44" s="26"/>
      <c r="E44" s="13"/>
    </row>
    <row r="45" spans="1:14" x14ac:dyDescent="0.25">
      <c r="B45" s="25"/>
      <c r="C45" s="25"/>
      <c r="D45" s="25"/>
      <c r="E45" s="24"/>
      <c r="F45" s="24"/>
      <c r="G45" s="24"/>
      <c r="H45" s="24"/>
      <c r="I45" s="24"/>
      <c r="J45" s="24"/>
      <c r="K45" s="24"/>
      <c r="L45" s="24"/>
      <c r="M45" s="24"/>
      <c r="N45" s="24"/>
    </row>
  </sheetData>
  <mergeCells count="1">
    <mergeCell ref="B4:F6"/>
  </mergeCells>
  <pageMargins left="0.9" right="0.5" top="1" bottom="0.9" header="0.6" footer="0.4"/>
  <pageSetup scale="70" orientation="landscape" r:id="rId1"/>
  <headerFooter>
    <oddHeader xml:space="preserve">&amp;L&amp;"Arial,Italic"&amp;10Dry Creek  - SCWA&amp;"Sylfaen,Italic"
&amp;C&amp;"Arial,Italic"&amp;10Tab:  &amp;A&amp;R&amp;"Arial,Italic"&amp;10&amp;D   &amp;T&amp;"Sylfaen,Italic"
</oddHeader>
    <oddFooter>&amp;L&amp;"Arial,Italic"&amp;8
&amp;Z&amp;F&amp;10
Inter-Fluve, Inc.&amp;R&amp;"Sylfaen,Italic"&amp;10
&amp;"Arial,Italic"&amp;P/&amp;N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CB449-D441-491D-AC3B-88540D2EA121}">
  <dimension ref="A1:F54"/>
  <sheetViews>
    <sheetView topLeftCell="B1" workbookViewId="0">
      <selection activeCell="E27" sqref="E27"/>
    </sheetView>
  </sheetViews>
  <sheetFormatPr defaultRowHeight="15" x14ac:dyDescent="0.25"/>
  <cols>
    <col min="1" max="1" width="11.42578125" bestFit="1" customWidth="1"/>
    <col min="2" max="2" width="18.7109375" customWidth="1"/>
    <col min="3" max="3" width="12.85546875" customWidth="1"/>
    <col min="4" max="4" width="11.7109375" customWidth="1"/>
    <col min="5" max="5" width="13.7109375" customWidth="1"/>
    <col min="6" max="6" width="17.85546875" bestFit="1" customWidth="1"/>
  </cols>
  <sheetData>
    <row r="1" spans="1:6" x14ac:dyDescent="0.25">
      <c r="A1" t="s">
        <v>183</v>
      </c>
      <c r="B1" t="s">
        <v>184</v>
      </c>
      <c r="C1" t="s">
        <v>180</v>
      </c>
      <c r="D1" t="s">
        <v>181</v>
      </c>
      <c r="E1" t="s">
        <v>182</v>
      </c>
      <c r="F1" t="s">
        <v>209</v>
      </c>
    </row>
    <row r="2" spans="1:6" x14ac:dyDescent="0.25">
      <c r="A2" t="str">
        <f>'PM1-Sub'!B5</f>
        <v>Sub-surface</v>
      </c>
      <c r="B2" t="str">
        <f>'PM1-Sub'!B3</f>
        <v>PM1</v>
      </c>
      <c r="C2" s="98">
        <f>'PM1-Sub'!C22</f>
        <v>2.9136842105263154</v>
      </c>
      <c r="D2" s="98">
        <f>'PM1-Sub'!C23</f>
        <v>6.2545454545454549</v>
      </c>
      <c r="E2" s="98">
        <f>'PM1-Sub'!C24</f>
        <v>16.35199999999999</v>
      </c>
      <c r="F2">
        <f>9.8+(80/5280)</f>
        <v>9.8151515151515163</v>
      </c>
    </row>
    <row r="3" spans="1:6" x14ac:dyDescent="0.25">
      <c r="A3" t="str">
        <f>'PM4-Sub'!B5</f>
        <v>Sub-surface</v>
      </c>
      <c r="B3" t="str">
        <f>'PM4-Sub'!B3</f>
        <v>PM4</v>
      </c>
      <c r="C3" s="98">
        <f>'PM4-Sub'!C22</f>
        <v>2.5853658536585367</v>
      </c>
      <c r="D3" s="98">
        <f>'PM4-Sub'!C23</f>
        <v>4.7272727272727266</v>
      </c>
      <c r="E3" s="98">
        <f>'PM4-Sub'!C24</f>
        <v>24.399999999999995</v>
      </c>
      <c r="F3">
        <v>8.4</v>
      </c>
    </row>
    <row r="4" spans="1:6" x14ac:dyDescent="0.25">
      <c r="A4" t="str">
        <f>'PM5-Sub'!B5</f>
        <v>Sub-surface</v>
      </c>
      <c r="B4" t="str">
        <f>'PM5-Sub'!B3</f>
        <v>PM5</v>
      </c>
      <c r="C4" s="98">
        <f>'PM5-Sub'!C22</f>
        <v>1.99</v>
      </c>
      <c r="D4" s="98">
        <f>'PM5-Sub'!C23</f>
        <v>3.8108108108108105</v>
      </c>
      <c r="E4" s="98">
        <f>'PM5-Sub'!C24</f>
        <v>17.119999999999997</v>
      </c>
      <c r="F4">
        <f>8.1+(300/5280)</f>
        <v>8.1568181818181813</v>
      </c>
    </row>
    <row r="5" spans="1:6" x14ac:dyDescent="0.25">
      <c r="A5" t="str">
        <f>'KN2-Sub'!B5</f>
        <v>Sub-surface</v>
      </c>
      <c r="B5" t="str">
        <f>'KN2-Sub'!B3</f>
        <v>KN2</v>
      </c>
      <c r="C5" s="98">
        <f>'KN2-Sub'!C22</f>
        <v>-70.05714285714275</v>
      </c>
      <c r="D5" s="98" t="e">
        <f>'KN2-Sub'!C23</f>
        <v>#DIV/0!</v>
      </c>
      <c r="E5" s="98">
        <f>'KN2-Sub'!C24</f>
        <v>-325.99999999999955</v>
      </c>
      <c r="F5">
        <f>7.2+(192/5280)</f>
        <v>7.2363636363636363</v>
      </c>
    </row>
    <row r="6" spans="1:6" x14ac:dyDescent="0.25">
      <c r="A6" t="str">
        <f>'KN6-Sub'!B5</f>
        <v>Sub-Surface</v>
      </c>
      <c r="B6" t="str">
        <f>'KN6-Sub'!B3</f>
        <v>KN6</v>
      </c>
      <c r="C6" s="98">
        <f>'KN6-Sub'!C22</f>
        <v>7.6880000000000006</v>
      </c>
      <c r="D6" s="98">
        <f>'KN6-Sub'!C23</f>
        <v>14.125</v>
      </c>
      <c r="E6" s="98">
        <f>'KN6-Sub'!C24</f>
        <v>29.696999999999989</v>
      </c>
      <c r="F6">
        <f>7.8+(217/5280)</f>
        <v>7.8410984848484846</v>
      </c>
    </row>
    <row r="7" spans="1:6" x14ac:dyDescent="0.25">
      <c r="A7" t="str">
        <f>'KN8-Sub'!B5</f>
        <v>Sub-Surface</v>
      </c>
      <c r="B7" t="str">
        <f>'KN8-Sub'!B3</f>
        <v>KN8</v>
      </c>
      <c r="C7" s="98">
        <f>'KN8-Sub'!C22</f>
        <v>2.7777777777777781</v>
      </c>
      <c r="D7" s="98">
        <f>'KN8-Sub'!C23</f>
        <v>16.880000000000003</v>
      </c>
      <c r="E7" s="98">
        <f>'KN8-Sub'!C24</f>
        <v>39.222222222222229</v>
      </c>
      <c r="F7">
        <f>7.8+(606/5280)</f>
        <v>7.9147727272727275</v>
      </c>
    </row>
    <row r="8" spans="1:6" x14ac:dyDescent="0.25">
      <c r="A8" t="str">
        <f>'PM1'!B5</f>
        <v>Surface</v>
      </c>
      <c r="B8" t="str">
        <f>'PM1'!B3</f>
        <v>PM1-Surface</v>
      </c>
      <c r="C8" s="98">
        <f>'PM1'!C22</f>
        <v>15.799999999999997</v>
      </c>
      <c r="D8" s="98">
        <f>'PM1'!C23</f>
        <v>58.970588235294123</v>
      </c>
      <c r="E8" s="98">
        <f>'PM1'!C24</f>
        <v>125.87200000000001</v>
      </c>
      <c r="F8">
        <f>9.8+(43/5280)</f>
        <v>9.8081439393939398</v>
      </c>
    </row>
    <row r="9" spans="1:6" x14ac:dyDescent="0.25">
      <c r="A9" t="str">
        <f>'PM2'!B5</f>
        <v>Surface</v>
      </c>
      <c r="B9" t="str">
        <f>'PM2'!B3</f>
        <v>PM2-Surface</v>
      </c>
      <c r="C9" s="98">
        <f>'PM2'!C22</f>
        <v>11</v>
      </c>
      <c r="D9" s="98">
        <f>'PM2'!C23</f>
        <v>57.666666666666664</v>
      </c>
      <c r="E9" s="98">
        <f>'PM2'!C24</f>
        <v>100.85714285714283</v>
      </c>
      <c r="F9">
        <f>9.3+(147/5280)</f>
        <v>9.3278409090909093</v>
      </c>
    </row>
    <row r="10" spans="1:6" x14ac:dyDescent="0.25">
      <c r="A10" t="str">
        <f>'PM3'!B5</f>
        <v>Surface</v>
      </c>
      <c r="B10" t="str">
        <f>'PM3'!B3</f>
        <v>PM3-Surface</v>
      </c>
      <c r="C10" s="98">
        <f>'PM3'!C22</f>
        <v>1.8240000000000001</v>
      </c>
      <c r="D10" s="98">
        <f>'PM3'!C23</f>
        <v>24.01</v>
      </c>
      <c r="E10" s="98">
        <f>'PM3'!C24</f>
        <v>73.417777777777758</v>
      </c>
      <c r="F10">
        <f>9+(54/5280)</f>
        <v>9.0102272727272723</v>
      </c>
    </row>
    <row r="11" spans="1:6" x14ac:dyDescent="0.25">
      <c r="A11" t="str">
        <f>'PM4'!B5</f>
        <v>Surface</v>
      </c>
      <c r="B11" t="str">
        <f>'PM4'!B3</f>
        <v>PM4-Surface</v>
      </c>
      <c r="C11" s="98">
        <f>'PM4'!C22</f>
        <v>25.138000000000002</v>
      </c>
      <c r="D11" s="98">
        <f>'PM4'!C23</f>
        <v>60.67499999999999</v>
      </c>
      <c r="E11" s="98">
        <f>'PM4'!C24</f>
        <v>150.18666666666661</v>
      </c>
      <c r="F11">
        <v>8.4</v>
      </c>
    </row>
    <row r="12" spans="1:6" x14ac:dyDescent="0.25">
      <c r="A12" t="str">
        <f>'PM5'!B5</f>
        <v>Surface</v>
      </c>
      <c r="B12" t="str">
        <f>'PM5'!B3</f>
        <v>PM5-Surface</v>
      </c>
      <c r="C12" s="98">
        <f>'PM5'!C22</f>
        <v>1.7999999999999998</v>
      </c>
      <c r="D12" s="98">
        <f>'PM5'!C23</f>
        <v>10.5</v>
      </c>
      <c r="E12" s="98">
        <f>'PM5'!C24</f>
        <v>37.416666666666643</v>
      </c>
      <c r="F12">
        <f>8.1+(300/5280)</f>
        <v>8.1568181818181813</v>
      </c>
    </row>
    <row r="13" spans="1:6" x14ac:dyDescent="0.25">
      <c r="A13" t="str">
        <f>'PM6'!B5</f>
        <v>Surface</v>
      </c>
      <c r="B13" t="str">
        <f>'PM6'!B3</f>
        <v>PM6-Surface</v>
      </c>
      <c r="C13" s="98">
        <f>'PM6'!C22</f>
        <v>1.4488888888888889</v>
      </c>
      <c r="D13" s="98">
        <f>'PM6'!C23</f>
        <v>11</v>
      </c>
      <c r="E13" s="98">
        <f>'PM6'!C24</f>
        <v>78.819999999999965</v>
      </c>
      <c r="F13">
        <v>8.6</v>
      </c>
    </row>
    <row r="14" spans="1:6" x14ac:dyDescent="0.25">
      <c r="A14" t="str">
        <f>'KN1'!B5</f>
        <v>Surface</v>
      </c>
      <c r="B14" t="str">
        <f>'KN1'!B3</f>
        <v>KN1</v>
      </c>
      <c r="C14" s="98">
        <f>'KN1'!C22</f>
        <v>24.258823529411764</v>
      </c>
      <c r="D14" s="98">
        <f>'KN1'!C23</f>
        <v>42.833333333333329</v>
      </c>
      <c r="E14" s="98">
        <f>'KN1'!C24</f>
        <v>72</v>
      </c>
      <c r="F14">
        <f>7.2+(177/5280)</f>
        <v>7.2335227272727272</v>
      </c>
    </row>
    <row r="15" spans="1:6" x14ac:dyDescent="0.25">
      <c r="A15" t="str">
        <f>'KN2'!B5</f>
        <v>Surface</v>
      </c>
      <c r="B15" t="str">
        <f>'KN2'!B3</f>
        <v>KN2</v>
      </c>
      <c r="C15" s="98">
        <f>'KN2'!C22</f>
        <v>28.384615384615387</v>
      </c>
      <c r="D15" s="98">
        <f>'KN2'!C23</f>
        <v>45.703703703703702</v>
      </c>
      <c r="E15" s="98">
        <f>'KN2'!C24</f>
        <v>73.454545454545453</v>
      </c>
      <c r="F15">
        <f>7.2+(192/5280)</f>
        <v>7.2363636363636363</v>
      </c>
    </row>
    <row r="16" spans="1:6" x14ac:dyDescent="0.25">
      <c r="A16" t="str">
        <f>'KN5'!B5</f>
        <v>Surface</v>
      </c>
      <c r="B16" t="str">
        <f>'KN5'!B3</f>
        <v>KN5</v>
      </c>
      <c r="C16" s="98">
        <f>'KN5'!C22</f>
        <v>20.400000000000002</v>
      </c>
      <c r="D16" s="98">
        <f>'KN5'!C23</f>
        <v>33.949999999999996</v>
      </c>
      <c r="E16" s="98">
        <f>'KN5'!C24</f>
        <v>57.42307692307692</v>
      </c>
      <c r="F16">
        <f>7.9-(444/5280)</f>
        <v>7.8159090909090914</v>
      </c>
    </row>
    <row r="17" spans="1:6" x14ac:dyDescent="0.25">
      <c r="A17" t="str">
        <f>'KN7'!B5</f>
        <v>Surface</v>
      </c>
      <c r="B17" t="str">
        <f>'KN7'!B3</f>
        <v>KN7</v>
      </c>
      <c r="C17" s="98">
        <f>'KN7'!C22</f>
        <v>29.788235294117648</v>
      </c>
      <c r="D17" s="98">
        <f>'KN7'!C23</f>
        <v>50.06666666666667</v>
      </c>
      <c r="E17" s="98">
        <f>'KN7'!C24</f>
        <v>80.421052631578945</v>
      </c>
      <c r="F17">
        <v>7.9</v>
      </c>
    </row>
    <row r="18" spans="1:6" x14ac:dyDescent="0.25">
      <c r="A18" t="str">
        <f>'KN9'!B5</f>
        <v>Surface</v>
      </c>
      <c r="B18" t="str">
        <f>'KN9'!B3</f>
        <v>KN9</v>
      </c>
      <c r="C18" s="98">
        <f>'KN9'!C22</f>
        <v>28.475000000000001</v>
      </c>
      <c r="D18" s="98">
        <f>'KN9'!C23</f>
        <v>48.166666666666671</v>
      </c>
      <c r="E18" s="98">
        <f>'KN9'!C24</f>
        <v>81.333333333333329</v>
      </c>
      <c r="F18">
        <f>7.9-(180/5280)</f>
        <v>7.8659090909090912</v>
      </c>
    </row>
    <row r="19" spans="1:6" x14ac:dyDescent="0.25">
      <c r="A19" t="str">
        <f>'KN10'!B5</f>
        <v>Surface</v>
      </c>
      <c r="B19" t="str">
        <f>'KN10'!B3</f>
        <v>KN10</v>
      </c>
      <c r="C19" s="98">
        <f>'KN10'!C22</f>
        <v>39.3125</v>
      </c>
      <c r="D19" s="98">
        <f>'KN10'!C23</f>
        <v>73</v>
      </c>
      <c r="E19" s="98">
        <f>'KN10'!C24</f>
        <v>118.08695652173913</v>
      </c>
      <c r="F19">
        <f>7.9-(344/5280)</f>
        <v>7.834848484848485</v>
      </c>
    </row>
    <row r="20" spans="1:6" x14ac:dyDescent="0.25">
      <c r="A20" t="str">
        <f>'JE1'!B5</f>
        <v>Surface</v>
      </c>
      <c r="B20" t="str">
        <f>'JE1'!B3</f>
        <v>JE1</v>
      </c>
      <c r="C20" s="98">
        <f>'JE1'!C22</f>
        <v>29.797714285714289</v>
      </c>
      <c r="D20" s="98">
        <f>'JE1'!C23</f>
        <v>54.952380952380956</v>
      </c>
      <c r="E20" s="98">
        <f>'JE1'!C24</f>
        <v>108.31599999999997</v>
      </c>
      <c r="F20">
        <f>8+(222/5280)</f>
        <v>8.0420454545454554</v>
      </c>
    </row>
    <row r="21" spans="1:6" x14ac:dyDescent="0.25">
      <c r="B21" t="s">
        <v>210</v>
      </c>
      <c r="D21" s="98"/>
      <c r="E21" s="98"/>
      <c r="F21">
        <f>7.2+(344/5280)</f>
        <v>7.2651515151515156</v>
      </c>
    </row>
    <row r="22" spans="1:6" x14ac:dyDescent="0.25">
      <c r="B22" t="s">
        <v>211</v>
      </c>
      <c r="D22" s="98"/>
      <c r="E22" s="98"/>
      <c r="F22">
        <f>7.2+(380/5280)</f>
        <v>7.2719696969696974</v>
      </c>
    </row>
    <row r="23" spans="1:6" x14ac:dyDescent="0.25">
      <c r="C23" s="98"/>
      <c r="D23" s="98"/>
      <c r="E23" s="98"/>
    </row>
    <row r="24" spans="1:6" x14ac:dyDescent="0.25">
      <c r="C24" s="98"/>
      <c r="D24" s="98"/>
      <c r="E24" s="98"/>
    </row>
    <row r="25" spans="1:6" x14ac:dyDescent="0.25">
      <c r="C25" s="98"/>
      <c r="D25" s="98"/>
      <c r="E25" s="98"/>
    </row>
    <row r="26" spans="1:6" x14ac:dyDescent="0.25">
      <c r="C26" s="98"/>
      <c r="D26" s="98"/>
      <c r="E26" s="98"/>
    </row>
    <row r="27" spans="1:6" x14ac:dyDescent="0.25">
      <c r="C27" s="98"/>
      <c r="D27" s="98"/>
      <c r="E27" s="98"/>
    </row>
    <row r="28" spans="1:6" x14ac:dyDescent="0.25">
      <c r="C28" s="98"/>
      <c r="D28" s="98"/>
      <c r="E28" s="98"/>
    </row>
    <row r="29" spans="1:6" x14ac:dyDescent="0.25">
      <c r="C29" s="98"/>
      <c r="D29" s="98"/>
      <c r="E29" s="98"/>
    </row>
    <row r="30" spans="1:6" x14ac:dyDescent="0.25">
      <c r="C30" s="98"/>
      <c r="D30" s="98"/>
      <c r="E30" s="98"/>
    </row>
    <row r="31" spans="1:6" x14ac:dyDescent="0.25">
      <c r="C31" s="98"/>
      <c r="D31" s="98"/>
      <c r="E31" s="98"/>
    </row>
    <row r="32" spans="1:6" x14ac:dyDescent="0.25">
      <c r="C32" s="98"/>
      <c r="D32" s="98"/>
      <c r="E32" s="98"/>
    </row>
    <row r="33" spans="3:5" x14ac:dyDescent="0.25">
      <c r="C33" s="98"/>
      <c r="D33" s="98"/>
      <c r="E33" s="98"/>
    </row>
    <row r="34" spans="3:5" x14ac:dyDescent="0.25">
      <c r="C34" s="98"/>
      <c r="D34" s="98"/>
      <c r="E34" s="98"/>
    </row>
    <row r="35" spans="3:5" x14ac:dyDescent="0.25">
      <c r="C35" s="98"/>
      <c r="D35" s="98"/>
      <c r="E35" s="98"/>
    </row>
    <row r="36" spans="3:5" x14ac:dyDescent="0.25">
      <c r="C36" s="98"/>
      <c r="D36" s="98"/>
      <c r="E36" s="98"/>
    </row>
    <row r="37" spans="3:5" x14ac:dyDescent="0.25">
      <c r="C37" s="98"/>
      <c r="D37" s="98"/>
      <c r="E37" s="98"/>
    </row>
    <row r="38" spans="3:5" x14ac:dyDescent="0.25">
      <c r="C38" s="98"/>
      <c r="D38" s="98"/>
      <c r="E38" s="98"/>
    </row>
    <row r="39" spans="3:5" x14ac:dyDescent="0.25">
      <c r="C39" s="98"/>
      <c r="D39" s="98"/>
      <c r="E39" s="98"/>
    </row>
    <row r="40" spans="3:5" x14ac:dyDescent="0.25">
      <c r="C40" s="98"/>
      <c r="D40" s="98"/>
      <c r="E40" s="98"/>
    </row>
    <row r="41" spans="3:5" x14ac:dyDescent="0.25">
      <c r="C41" s="98"/>
      <c r="D41" s="98"/>
      <c r="E41" s="98"/>
    </row>
    <row r="42" spans="3:5" x14ac:dyDescent="0.25">
      <c r="C42" s="98"/>
      <c r="D42" s="98"/>
      <c r="E42" s="98"/>
    </row>
    <row r="43" spans="3:5" x14ac:dyDescent="0.25">
      <c r="C43" s="98"/>
      <c r="D43" s="98"/>
      <c r="E43" s="98"/>
    </row>
    <row r="44" spans="3:5" x14ac:dyDescent="0.25">
      <c r="C44" s="98"/>
      <c r="D44" s="98"/>
      <c r="E44" s="98"/>
    </row>
    <row r="45" spans="3:5" x14ac:dyDescent="0.25">
      <c r="C45" s="98"/>
      <c r="D45" s="98"/>
      <c r="E45" s="98"/>
    </row>
    <row r="46" spans="3:5" x14ac:dyDescent="0.25">
      <c r="C46" s="98"/>
      <c r="D46" s="98"/>
      <c r="E46" s="98"/>
    </row>
    <row r="47" spans="3:5" x14ac:dyDescent="0.25">
      <c r="C47" s="98"/>
      <c r="D47" s="98"/>
      <c r="E47" s="98"/>
    </row>
    <row r="48" spans="3:5" x14ac:dyDescent="0.25">
      <c r="C48" s="98"/>
      <c r="D48" s="98"/>
      <c r="E48" s="98"/>
    </row>
    <row r="49" spans="3:5" x14ac:dyDescent="0.25">
      <c r="C49" s="98"/>
      <c r="D49" s="98"/>
      <c r="E49" s="98"/>
    </row>
    <row r="50" spans="3:5" x14ac:dyDescent="0.25">
      <c r="C50" s="98"/>
      <c r="D50" s="98"/>
      <c r="E50" s="98"/>
    </row>
    <row r="51" spans="3:5" x14ac:dyDescent="0.25">
      <c r="C51" s="98"/>
      <c r="D51" s="98"/>
      <c r="E51" s="98"/>
    </row>
    <row r="52" spans="3:5" x14ac:dyDescent="0.25">
      <c r="C52" s="98"/>
      <c r="D52" s="98"/>
      <c r="E52" s="98"/>
    </row>
    <row r="53" spans="3:5" x14ac:dyDescent="0.25">
      <c r="C53" s="98"/>
      <c r="D53" s="98"/>
      <c r="E53" s="98"/>
    </row>
    <row r="54" spans="3:5" x14ac:dyDescent="0.25">
      <c r="C54" s="98"/>
      <c r="D54" s="98"/>
      <c r="E54" s="98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AEC35-FB70-4069-96E3-B85520CC8711}">
  <sheetPr codeName="Sheet4">
    <pageSetUpPr fitToPage="1"/>
  </sheetPr>
  <dimension ref="A1:AD45"/>
  <sheetViews>
    <sheetView view="pageBreakPreview" zoomScale="85" zoomScaleNormal="85" zoomScaleSheetLayoutView="85" zoomScalePageLayoutView="70" workbookViewId="0">
      <selection activeCell="D38" sqref="D38"/>
    </sheetView>
  </sheetViews>
  <sheetFormatPr defaultColWidth="9.140625" defaultRowHeight="15" x14ac:dyDescent="0.25"/>
  <cols>
    <col min="2" max="2" width="30.7109375" style="2" customWidth="1"/>
    <col min="3" max="3" width="17" style="2" customWidth="1"/>
    <col min="4" max="4" width="15" style="2" customWidth="1"/>
    <col min="5" max="5" width="17.85546875" customWidth="1"/>
    <col min="7" max="7" width="16.7109375" customWidth="1"/>
    <col min="10" max="10" width="7.42578125" customWidth="1"/>
    <col min="14" max="14" width="14.7109375" customWidth="1"/>
  </cols>
  <sheetData>
    <row r="1" spans="2:30" ht="18" x14ac:dyDescent="0.25">
      <c r="B1" s="19" t="s">
        <v>0</v>
      </c>
      <c r="C1" s="20"/>
      <c r="D1" s="20"/>
      <c r="E1" s="21"/>
      <c r="F1" s="22"/>
      <c r="G1" s="23"/>
      <c r="H1" s="24"/>
      <c r="I1" s="24"/>
      <c r="J1" s="24"/>
      <c r="K1" s="24"/>
      <c r="L1" s="24"/>
      <c r="M1" s="24"/>
      <c r="N1" s="24"/>
    </row>
    <row r="2" spans="2:30" x14ac:dyDescent="0.25">
      <c r="B2" s="45" t="s">
        <v>55</v>
      </c>
      <c r="C2" s="3" t="s">
        <v>1</v>
      </c>
      <c r="D2" s="96"/>
      <c r="E2" s="97"/>
      <c r="F2" s="4"/>
      <c r="G2" s="59">
        <v>43391</v>
      </c>
      <c r="H2" s="3" t="s">
        <v>2</v>
      </c>
      <c r="J2" s="44"/>
      <c r="L2" s="9" t="s">
        <v>178</v>
      </c>
      <c r="M2" s="9"/>
      <c r="N2" s="3" t="s">
        <v>3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x14ac:dyDescent="0.25">
      <c r="B3" s="5" t="s">
        <v>66</v>
      </c>
      <c r="C3" s="3" t="s">
        <v>5</v>
      </c>
      <c r="D3" s="6"/>
      <c r="E3" s="7"/>
      <c r="F3" s="8"/>
      <c r="G3" s="3"/>
      <c r="H3" s="3" t="s">
        <v>4</v>
      </c>
    </row>
    <row r="4" spans="2:30" x14ac:dyDescent="0.25">
      <c r="B4" s="10" t="s">
        <v>125</v>
      </c>
      <c r="C4" s="3" t="s">
        <v>45</v>
      </c>
      <c r="D4" s="6"/>
      <c r="E4" s="7"/>
      <c r="F4" s="8"/>
      <c r="G4" s="3">
        <v>45.817368999999999</v>
      </c>
      <c r="H4" s="3" t="s">
        <v>32</v>
      </c>
    </row>
    <row r="5" spans="2:30" x14ac:dyDescent="0.25">
      <c r="B5" s="10" t="s">
        <v>64</v>
      </c>
      <c r="C5" s="3" t="s">
        <v>44</v>
      </c>
      <c r="D5" s="6"/>
      <c r="E5" s="7"/>
      <c r="F5" s="8"/>
      <c r="G5" s="3">
        <v>-122.62219899999999</v>
      </c>
      <c r="H5" s="3" t="s">
        <v>33</v>
      </c>
      <c r="K5" s="3"/>
    </row>
    <row r="6" spans="2:30" x14ac:dyDescent="0.25">
      <c r="B6" s="10"/>
      <c r="C6" s="3" t="s">
        <v>75</v>
      </c>
      <c r="D6" s="6"/>
      <c r="E6" s="7"/>
      <c r="F6" s="8"/>
      <c r="G6" s="3"/>
      <c r="H6" s="3" t="s">
        <v>7</v>
      </c>
      <c r="K6" s="3"/>
    </row>
    <row r="7" spans="2:30" ht="7.9" customHeight="1" x14ac:dyDescent="0.25">
      <c r="B7" s="6"/>
      <c r="C7" s="6"/>
      <c r="D7" s="6"/>
      <c r="E7" s="7"/>
      <c r="F7" s="7"/>
      <c r="G7" s="11"/>
      <c r="K7" s="3"/>
    </row>
    <row r="8" spans="2:30" x14ac:dyDescent="0.25">
      <c r="B8" s="34" t="s">
        <v>34</v>
      </c>
      <c r="C8" s="35"/>
      <c r="D8" s="35"/>
      <c r="E8" s="36"/>
      <c r="F8" s="31"/>
      <c r="G8" s="32"/>
      <c r="H8" s="33"/>
      <c r="I8" s="33"/>
      <c r="J8" s="33"/>
      <c r="K8" s="33"/>
      <c r="L8" s="33"/>
      <c r="M8" s="33"/>
      <c r="N8" s="33"/>
    </row>
    <row r="9" spans="2:30" ht="14.45" customHeight="1" x14ac:dyDescent="0.25">
      <c r="B9" s="103" t="s">
        <v>30</v>
      </c>
      <c r="C9" s="103"/>
      <c r="D9" s="103"/>
      <c r="E9" s="39" t="s">
        <v>31</v>
      </c>
      <c r="F9" s="41"/>
      <c r="G9" s="40" t="s">
        <v>200</v>
      </c>
      <c r="H9" s="40"/>
      <c r="J9" s="39" t="s">
        <v>31</v>
      </c>
      <c r="K9" s="40"/>
      <c r="L9" s="40"/>
      <c r="M9" s="40"/>
      <c r="N9" s="40"/>
    </row>
    <row r="10" spans="2:30" ht="14.45" customHeight="1" x14ac:dyDescent="0.25">
      <c r="B10" s="103"/>
      <c r="C10" s="103"/>
      <c r="D10" s="103"/>
      <c r="E10" s="8"/>
      <c r="F10" s="7"/>
      <c r="G10" s="11"/>
    </row>
    <row r="11" spans="2:30" x14ac:dyDescent="0.25">
      <c r="B11" s="103"/>
      <c r="C11" s="103"/>
      <c r="D11" s="103"/>
      <c r="E11" s="8"/>
      <c r="F11" s="7"/>
      <c r="G11" s="11"/>
    </row>
    <row r="12" spans="2:30" x14ac:dyDescent="0.25">
      <c r="B12" s="103"/>
      <c r="C12" s="103"/>
      <c r="D12" s="103"/>
      <c r="E12" s="37"/>
      <c r="F12" s="7"/>
      <c r="G12" s="11"/>
    </row>
    <row r="13" spans="2:30" x14ac:dyDescent="0.25">
      <c r="B13" s="103"/>
      <c r="C13" s="103"/>
      <c r="D13" s="103"/>
      <c r="E13" s="37"/>
      <c r="F13" s="7"/>
      <c r="G13" s="11"/>
    </row>
    <row r="14" spans="2:30" x14ac:dyDescent="0.25">
      <c r="B14" s="103"/>
      <c r="C14" s="103"/>
      <c r="D14" s="103"/>
      <c r="E14" s="37"/>
      <c r="F14" s="7"/>
      <c r="G14" s="11"/>
    </row>
    <row r="15" spans="2:30" x14ac:dyDescent="0.25">
      <c r="B15" s="103"/>
      <c r="C15" s="103"/>
      <c r="D15" s="103"/>
      <c r="E15" s="37"/>
      <c r="F15" s="7"/>
      <c r="G15" s="11"/>
    </row>
    <row r="16" spans="2:30" x14ac:dyDescent="0.25">
      <c r="B16" s="103"/>
      <c r="C16" s="103"/>
      <c r="D16" s="103"/>
      <c r="E16" s="37"/>
      <c r="F16" s="7"/>
      <c r="G16" s="11"/>
    </row>
    <row r="17" spans="1:14" x14ac:dyDescent="0.25">
      <c r="B17" s="103"/>
      <c r="C17" s="103"/>
      <c r="D17" s="103"/>
      <c r="E17" s="37"/>
    </row>
    <row r="18" spans="1:14" x14ac:dyDescent="0.25">
      <c r="B18" s="103"/>
      <c r="C18" s="103"/>
      <c r="D18" s="103"/>
      <c r="E18" s="8"/>
      <c r="F18" s="7"/>
    </row>
    <row r="19" spans="1:14" x14ac:dyDescent="0.25">
      <c r="B19" s="103"/>
      <c r="C19" s="103"/>
      <c r="D19" s="103"/>
      <c r="E19" s="8"/>
      <c r="F19" s="7"/>
      <c r="G19" s="11"/>
    </row>
    <row r="20" spans="1:14" x14ac:dyDescent="0.25">
      <c r="B20" s="46"/>
      <c r="C20" s="46"/>
      <c r="D20" s="46"/>
      <c r="E20" s="37"/>
      <c r="F20" s="7"/>
      <c r="G20" s="11"/>
    </row>
    <row r="21" spans="1:14" x14ac:dyDescent="0.25">
      <c r="B21" s="48" t="s">
        <v>49</v>
      </c>
      <c r="C21" s="47"/>
      <c r="D21" s="47"/>
      <c r="E21" s="37"/>
      <c r="F21" s="7"/>
      <c r="G21" s="11"/>
    </row>
    <row r="22" spans="1:14" x14ac:dyDescent="0.25">
      <c r="A22">
        <v>0.16</v>
      </c>
      <c r="B22" s="57" t="s">
        <v>66</v>
      </c>
      <c r="C22" s="84">
        <f>FORECAST(0.16,A28:A29,E28:E29)</f>
        <v>1.99</v>
      </c>
      <c r="D22" s="86" t="s">
        <v>36</v>
      </c>
      <c r="E22" s="37"/>
      <c r="F22" s="7"/>
      <c r="G22" s="11"/>
    </row>
    <row r="23" spans="1:14" ht="18.75" x14ac:dyDescent="0.25">
      <c r="A23">
        <v>0.5</v>
      </c>
      <c r="B23" s="58" t="s">
        <v>38</v>
      </c>
      <c r="C23" s="84">
        <f>FORECAST(0.5,A29:A30,E29:E30)</f>
        <v>3.8108108108108105</v>
      </c>
      <c r="D23" s="87" t="s">
        <v>36</v>
      </c>
      <c r="E23" s="37"/>
      <c r="F23" s="7"/>
      <c r="G23" s="11"/>
    </row>
    <row r="24" spans="1:14" ht="18.75" x14ac:dyDescent="0.25">
      <c r="A24">
        <v>0.84</v>
      </c>
      <c r="B24" s="58" t="s">
        <v>39</v>
      </c>
      <c r="C24" s="85">
        <f>FORECAST(0.84,A32:A33,E32:E33)</f>
        <v>17.119999999999997</v>
      </c>
      <c r="D24" s="87" t="s">
        <v>36</v>
      </c>
      <c r="E24" s="37"/>
      <c r="F24" s="7"/>
      <c r="G24" s="11"/>
    </row>
    <row r="25" spans="1:14" x14ac:dyDescent="0.25">
      <c r="C25" s="53" t="s">
        <v>43</v>
      </c>
      <c r="D25" s="12"/>
      <c r="E25" s="38"/>
      <c r="F25" s="38"/>
      <c r="G25" s="38"/>
      <c r="H25" s="38"/>
      <c r="I25" s="38"/>
      <c r="J25" s="38"/>
      <c r="K25" s="38"/>
      <c r="L25" s="38"/>
      <c r="M25" s="38"/>
    </row>
    <row r="26" spans="1:14" x14ac:dyDescent="0.25">
      <c r="B26" s="34" t="s">
        <v>8</v>
      </c>
      <c r="C26" s="52"/>
      <c r="D26" s="52"/>
      <c r="E26" s="32"/>
      <c r="F26" s="36"/>
      <c r="G26" s="32"/>
      <c r="H26" s="32"/>
      <c r="I26" s="32"/>
      <c r="J26" s="32"/>
      <c r="K26" s="32"/>
      <c r="L26" s="32"/>
      <c r="M26" s="32"/>
      <c r="N26" s="32"/>
    </row>
    <row r="27" spans="1:14" x14ac:dyDescent="0.25">
      <c r="B27" s="49" t="s">
        <v>9</v>
      </c>
      <c r="C27" s="50" t="s">
        <v>46</v>
      </c>
      <c r="D27" s="50" t="s">
        <v>47</v>
      </c>
      <c r="E27" s="51" t="s">
        <v>35</v>
      </c>
      <c r="F27" s="7"/>
    </row>
    <row r="28" spans="1:14" x14ac:dyDescent="0.25">
      <c r="A28">
        <v>1</v>
      </c>
      <c r="B28" s="13" t="s">
        <v>10</v>
      </c>
      <c r="C28" s="27" t="s">
        <v>41</v>
      </c>
      <c r="D28" s="14">
        <v>16</v>
      </c>
      <c r="E28" s="54">
        <v>0</v>
      </c>
      <c r="F28" s="7"/>
    </row>
    <row r="29" spans="1:14" x14ac:dyDescent="0.25">
      <c r="A29">
        <v>2</v>
      </c>
      <c r="B29" s="15" t="s">
        <v>11</v>
      </c>
      <c r="C29" s="28" t="s">
        <v>40</v>
      </c>
      <c r="D29" s="16">
        <v>37</v>
      </c>
      <c r="E29" s="55">
        <f>SUM(D$28:D28)/$D$43</f>
        <v>0.16161616161616163</v>
      </c>
      <c r="F29" s="7"/>
    </row>
    <row r="30" spans="1:14" x14ac:dyDescent="0.25">
      <c r="A30">
        <v>4</v>
      </c>
      <c r="B30" s="15" t="s">
        <v>12</v>
      </c>
      <c r="C30" s="28" t="s">
        <v>28</v>
      </c>
      <c r="D30" s="16">
        <v>13</v>
      </c>
      <c r="E30" s="55">
        <f>SUM(D$28:D29)/$D$43</f>
        <v>0.53535353535353536</v>
      </c>
      <c r="F30" s="7"/>
    </row>
    <row r="31" spans="1:14" x14ac:dyDescent="0.25">
      <c r="A31">
        <v>5.6</v>
      </c>
      <c r="B31" s="15" t="s">
        <v>12</v>
      </c>
      <c r="C31" s="28" t="s">
        <v>29</v>
      </c>
      <c r="D31" s="16">
        <v>5</v>
      </c>
      <c r="E31" s="55">
        <f>SUM(D$28:D30)/$D$43</f>
        <v>0.66666666666666663</v>
      </c>
      <c r="F31" s="7"/>
    </row>
    <row r="32" spans="1:14" x14ac:dyDescent="0.25">
      <c r="A32">
        <v>8</v>
      </c>
      <c r="B32" s="15" t="s">
        <v>13</v>
      </c>
      <c r="C32" s="28" t="s">
        <v>20</v>
      </c>
      <c r="D32" s="16">
        <v>4</v>
      </c>
      <c r="E32" s="55">
        <f>SUM(D$28:D31)/$D$43</f>
        <v>0.71717171717171713</v>
      </c>
      <c r="F32" s="7"/>
    </row>
    <row r="33" spans="1:14" x14ac:dyDescent="0.25">
      <c r="A33">
        <v>11</v>
      </c>
      <c r="B33" s="15" t="s">
        <v>13</v>
      </c>
      <c r="C33" s="28" t="s">
        <v>21</v>
      </c>
      <c r="D33" s="16">
        <v>9</v>
      </c>
      <c r="E33" s="55">
        <f>SUM(D$28:D32)/$D$43</f>
        <v>0.75757575757575757</v>
      </c>
      <c r="F33" s="7"/>
    </row>
    <row r="34" spans="1:14" x14ac:dyDescent="0.25">
      <c r="A34">
        <v>16</v>
      </c>
      <c r="B34" s="15" t="s">
        <v>14</v>
      </c>
      <c r="C34" s="28" t="s">
        <v>22</v>
      </c>
      <c r="D34" s="16">
        <v>4</v>
      </c>
      <c r="E34" s="55">
        <f>SUM(D$28:D33)/$D$43</f>
        <v>0.84848484848484851</v>
      </c>
      <c r="F34" s="7"/>
    </row>
    <row r="35" spans="1:14" x14ac:dyDescent="0.25">
      <c r="A35">
        <v>22.6</v>
      </c>
      <c r="B35" s="15" t="s">
        <v>14</v>
      </c>
      <c r="C35" s="28" t="s">
        <v>23</v>
      </c>
      <c r="D35" s="16">
        <v>5</v>
      </c>
      <c r="E35" s="55">
        <f>SUM(D$28:D34)/$D$43</f>
        <v>0.88888888888888884</v>
      </c>
      <c r="F35" s="7"/>
    </row>
    <row r="36" spans="1:14" x14ac:dyDescent="0.25">
      <c r="A36">
        <v>32</v>
      </c>
      <c r="B36" s="15" t="s">
        <v>15</v>
      </c>
      <c r="C36" s="28" t="s">
        <v>24</v>
      </c>
      <c r="D36" s="16">
        <v>4</v>
      </c>
      <c r="E36" s="55">
        <f>SUM(D$28:D35)/$D$43</f>
        <v>0.93939393939393945</v>
      </c>
      <c r="F36" s="7"/>
    </row>
    <row r="37" spans="1:14" x14ac:dyDescent="0.25">
      <c r="A37">
        <v>45</v>
      </c>
      <c r="B37" s="15" t="s">
        <v>15</v>
      </c>
      <c r="C37" s="28" t="s">
        <v>25</v>
      </c>
      <c r="D37" s="16">
        <v>2</v>
      </c>
      <c r="E37" s="55">
        <f>SUM(D$28:D36)/$D$43</f>
        <v>0.97979797979797978</v>
      </c>
      <c r="F37" s="7"/>
    </row>
    <row r="38" spans="1:14" x14ac:dyDescent="0.25">
      <c r="A38">
        <v>64</v>
      </c>
      <c r="B38" s="15" t="s">
        <v>16</v>
      </c>
      <c r="C38" s="28" t="s">
        <v>26</v>
      </c>
      <c r="D38" s="16"/>
      <c r="E38" s="55">
        <f>SUM(D$28:D37)/$D$43</f>
        <v>1</v>
      </c>
      <c r="F38" s="7"/>
    </row>
    <row r="39" spans="1:14" x14ac:dyDescent="0.25">
      <c r="A39">
        <v>90</v>
      </c>
      <c r="B39" s="15" t="s">
        <v>16</v>
      </c>
      <c r="C39" s="28" t="s">
        <v>27</v>
      </c>
      <c r="D39" s="16"/>
      <c r="E39" s="55">
        <f>SUM(D$28:D38)/$D$43</f>
        <v>1</v>
      </c>
      <c r="F39" s="7"/>
    </row>
    <row r="40" spans="1:14" x14ac:dyDescent="0.25">
      <c r="A40">
        <v>128</v>
      </c>
      <c r="B40" s="15" t="s">
        <v>17</v>
      </c>
      <c r="C40" s="28" t="s">
        <v>50</v>
      </c>
      <c r="D40" s="16"/>
      <c r="E40" s="55">
        <f>SUM(D$28:D39)/$D$43</f>
        <v>1</v>
      </c>
      <c r="F40" s="7"/>
    </row>
    <row r="41" spans="1:14" x14ac:dyDescent="0.25">
      <c r="A41">
        <v>180</v>
      </c>
      <c r="B41" s="15" t="s">
        <v>18</v>
      </c>
      <c r="C41" s="29" t="s">
        <v>51</v>
      </c>
      <c r="D41" s="16"/>
      <c r="E41" s="55">
        <f>SUM(D$28:D40)/$D$43</f>
        <v>1</v>
      </c>
      <c r="F41" s="8"/>
      <c r="G41" s="11"/>
      <c r="H41" s="11"/>
      <c r="I41" s="11"/>
      <c r="J41" s="11"/>
      <c r="K41" s="11"/>
      <c r="L41" s="11"/>
      <c r="M41" s="11"/>
      <c r="N41" s="11"/>
    </row>
    <row r="42" spans="1:14" ht="15.75" thickBot="1" x14ac:dyDescent="0.3">
      <c r="A42">
        <v>256</v>
      </c>
      <c r="B42" s="17" t="s">
        <v>52</v>
      </c>
      <c r="C42" s="30" t="s">
        <v>42</v>
      </c>
      <c r="D42" s="18"/>
      <c r="E42" s="56">
        <f>SUM(D$28:D41)/$D$43</f>
        <v>1</v>
      </c>
      <c r="F42" s="8"/>
      <c r="G42" s="11"/>
      <c r="H42" s="11"/>
      <c r="I42" s="11"/>
      <c r="J42" s="11"/>
      <c r="K42" s="11"/>
      <c r="L42" s="11"/>
      <c r="M42" s="11"/>
      <c r="N42" s="11"/>
    </row>
    <row r="43" spans="1:14" x14ac:dyDescent="0.25">
      <c r="B43" s="13"/>
      <c r="C43" s="43" t="s">
        <v>19</v>
      </c>
      <c r="D43" s="42">
        <f>SUM(D28:D42)</f>
        <v>99</v>
      </c>
      <c r="E43" s="13"/>
    </row>
    <row r="44" spans="1:14" ht="11.45" customHeight="1" x14ac:dyDescent="0.25">
      <c r="B44" s="13"/>
      <c r="C44" s="26"/>
      <c r="D44" s="26"/>
      <c r="E44" s="13"/>
    </row>
    <row r="45" spans="1:14" x14ac:dyDescent="0.25">
      <c r="B45" s="25"/>
      <c r="C45" s="25"/>
      <c r="D45" s="25"/>
      <c r="E45" s="24"/>
      <c r="F45" s="24"/>
      <c r="G45" s="24"/>
      <c r="H45" s="24"/>
      <c r="I45" s="24"/>
      <c r="J45" s="24"/>
      <c r="K45" s="24"/>
      <c r="L45" s="24"/>
      <c r="M45" s="24"/>
      <c r="N45" s="24"/>
    </row>
  </sheetData>
  <mergeCells count="1">
    <mergeCell ref="B9:D19"/>
  </mergeCells>
  <pageMargins left="0.9" right="0.5" top="1" bottom="0.9" header="0.6" footer="0.4"/>
  <pageSetup scale="70" orientation="landscape" r:id="rId1"/>
  <headerFooter>
    <oddHeader xml:space="preserve">&amp;L&amp;"Arial,Italic"&amp;10Dry Creek  - SCWA&amp;"Sylfaen,Italic"
&amp;C&amp;"Arial,Italic"&amp;10Tab:  &amp;A&amp;R&amp;"Arial,Italic"&amp;10&amp;D   &amp;T&amp;"Sylfaen,Italic"
</oddHeader>
    <oddFooter>&amp;L&amp;"Arial,Italic"&amp;8
&amp;Z&amp;F&amp;10
Inter-Fluve, Inc.&amp;R&amp;"Sylfaen,Italic"&amp;10
&amp;"Arial,Italic"&amp;P/&amp;N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98E7B-83A2-437F-81B7-08F9158E6312}">
  <sheetPr codeName="Sheet5">
    <pageSetUpPr fitToPage="1"/>
  </sheetPr>
  <dimension ref="A1:AD45"/>
  <sheetViews>
    <sheetView view="pageBreakPreview" zoomScale="85" zoomScaleNormal="85" zoomScaleSheetLayoutView="85" zoomScalePageLayoutView="70" workbookViewId="0">
      <selection activeCell="D38" sqref="D38"/>
    </sheetView>
  </sheetViews>
  <sheetFormatPr defaultColWidth="9.140625" defaultRowHeight="15" x14ac:dyDescent="0.25"/>
  <cols>
    <col min="2" max="2" width="26.85546875" style="2" customWidth="1"/>
    <col min="3" max="3" width="17" style="2" customWidth="1"/>
    <col min="4" max="4" width="15" style="2" customWidth="1"/>
    <col min="5" max="5" width="17.85546875" customWidth="1"/>
    <col min="6" max="6" width="7.85546875" customWidth="1"/>
    <col min="7" max="7" width="16.7109375" customWidth="1"/>
    <col min="14" max="14" width="14.7109375" customWidth="1"/>
  </cols>
  <sheetData>
    <row r="1" spans="2:30" ht="18" x14ac:dyDescent="0.25">
      <c r="B1" s="19" t="s">
        <v>0</v>
      </c>
      <c r="C1" s="20"/>
      <c r="D1" s="20"/>
      <c r="E1" s="21"/>
      <c r="F1" s="22"/>
      <c r="G1" s="23"/>
      <c r="H1" s="24"/>
      <c r="I1" s="24"/>
      <c r="J1" s="24"/>
      <c r="K1" s="24"/>
      <c r="L1" s="24"/>
      <c r="M1" s="24"/>
      <c r="N1" s="24"/>
    </row>
    <row r="2" spans="2:30" x14ac:dyDescent="0.25">
      <c r="B2" s="45" t="s">
        <v>55</v>
      </c>
      <c r="C2" s="3" t="s">
        <v>1</v>
      </c>
      <c r="D2" s="96"/>
      <c r="E2" s="97"/>
      <c r="F2" s="4"/>
      <c r="G2" s="59">
        <v>43391</v>
      </c>
      <c r="H2" s="3" t="s">
        <v>2</v>
      </c>
      <c r="J2" s="44"/>
      <c r="L2" s="9" t="s">
        <v>178</v>
      </c>
      <c r="M2" s="9"/>
      <c r="N2" s="3" t="s">
        <v>3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x14ac:dyDescent="0.25">
      <c r="B3" s="5" t="s">
        <v>67</v>
      </c>
      <c r="C3" s="3" t="s">
        <v>5</v>
      </c>
      <c r="D3" s="6"/>
      <c r="E3" s="7"/>
      <c r="F3" s="8"/>
      <c r="G3" s="3"/>
      <c r="H3" s="3" t="s">
        <v>4</v>
      </c>
    </row>
    <row r="4" spans="2:30" x14ac:dyDescent="0.25">
      <c r="B4" s="10" t="s">
        <v>119</v>
      </c>
      <c r="C4" s="3" t="s">
        <v>45</v>
      </c>
      <c r="D4" s="6"/>
      <c r="E4" s="7"/>
      <c r="F4" s="8"/>
      <c r="G4" s="3">
        <v>45.811971</v>
      </c>
      <c r="H4" s="3" t="s">
        <v>32</v>
      </c>
    </row>
    <row r="5" spans="2:30" x14ac:dyDescent="0.25">
      <c r="B5" s="10" t="s">
        <v>48</v>
      </c>
      <c r="C5" s="3" t="s">
        <v>44</v>
      </c>
      <c r="D5" s="6"/>
      <c r="E5" s="7"/>
      <c r="F5" s="8"/>
      <c r="G5" s="3">
        <v>-122.598658</v>
      </c>
      <c r="H5" s="3" t="s">
        <v>33</v>
      </c>
      <c r="K5" s="3"/>
    </row>
    <row r="6" spans="2:30" x14ac:dyDescent="0.25">
      <c r="B6" s="10"/>
      <c r="C6" s="3" t="s">
        <v>75</v>
      </c>
      <c r="D6" s="6"/>
      <c r="E6" s="7"/>
      <c r="F6" s="8"/>
      <c r="G6" s="3"/>
      <c r="H6" s="3" t="s">
        <v>7</v>
      </c>
      <c r="K6" s="3"/>
    </row>
    <row r="7" spans="2:30" ht="7.9" customHeight="1" x14ac:dyDescent="0.25">
      <c r="B7" s="6"/>
      <c r="C7" s="6"/>
      <c r="D7" s="6"/>
      <c r="E7" s="7"/>
      <c r="F7" s="7"/>
      <c r="G7" s="11"/>
      <c r="K7" s="3"/>
    </row>
    <row r="8" spans="2:30" x14ac:dyDescent="0.25">
      <c r="B8" s="34" t="s">
        <v>34</v>
      </c>
      <c r="C8" s="35"/>
      <c r="D8" s="35"/>
      <c r="E8" s="36"/>
      <c r="F8" s="31"/>
      <c r="G8" s="32"/>
      <c r="H8" s="33"/>
      <c r="I8" s="33"/>
      <c r="J8" s="33"/>
      <c r="K8" s="33"/>
      <c r="L8" s="33"/>
      <c r="M8" s="33"/>
      <c r="N8" s="33"/>
    </row>
    <row r="9" spans="2:30" ht="14.45" customHeight="1" x14ac:dyDescent="0.25">
      <c r="B9" s="103"/>
      <c r="C9" s="103"/>
      <c r="D9" s="103"/>
      <c r="E9" s="39" t="s">
        <v>31</v>
      </c>
      <c r="F9" s="41"/>
      <c r="G9" s="40" t="s">
        <v>191</v>
      </c>
      <c r="H9" s="40"/>
      <c r="J9" s="39" t="s">
        <v>31</v>
      </c>
      <c r="K9" s="40"/>
      <c r="L9" s="40" t="s">
        <v>190</v>
      </c>
      <c r="M9" s="40"/>
      <c r="N9" s="40"/>
    </row>
    <row r="10" spans="2:30" ht="14.45" customHeight="1" x14ac:dyDescent="0.25">
      <c r="B10" s="103"/>
      <c r="C10" s="103"/>
      <c r="D10" s="103"/>
      <c r="E10" s="8"/>
      <c r="F10" s="7"/>
      <c r="G10" s="11"/>
    </row>
    <row r="11" spans="2:30" x14ac:dyDescent="0.25">
      <c r="B11" s="103"/>
      <c r="C11" s="103"/>
      <c r="D11" s="103"/>
      <c r="E11" s="8"/>
      <c r="F11" s="7"/>
      <c r="G11" s="11"/>
    </row>
    <row r="12" spans="2:30" x14ac:dyDescent="0.25">
      <c r="B12" s="103"/>
      <c r="C12" s="103"/>
      <c r="D12" s="103"/>
      <c r="E12" s="37"/>
      <c r="F12" s="7"/>
      <c r="G12" s="11"/>
    </row>
    <row r="13" spans="2:30" x14ac:dyDescent="0.25">
      <c r="B13" s="103"/>
      <c r="C13" s="103"/>
      <c r="D13" s="103"/>
      <c r="E13" s="37"/>
      <c r="F13" s="7"/>
      <c r="G13" s="11"/>
    </row>
    <row r="14" spans="2:30" x14ac:dyDescent="0.25">
      <c r="B14" s="103"/>
      <c r="C14" s="103"/>
      <c r="D14" s="103"/>
      <c r="E14" s="37"/>
      <c r="F14" s="7"/>
      <c r="G14" s="11"/>
    </row>
    <row r="15" spans="2:30" x14ac:dyDescent="0.25">
      <c r="B15" s="103"/>
      <c r="C15" s="103"/>
      <c r="D15" s="103"/>
      <c r="E15" s="37"/>
      <c r="F15" s="7"/>
      <c r="G15" s="11"/>
    </row>
    <row r="16" spans="2:30" x14ac:dyDescent="0.25">
      <c r="B16" s="103"/>
      <c r="C16" s="103"/>
      <c r="D16" s="103"/>
      <c r="E16" s="37"/>
      <c r="F16" s="7"/>
      <c r="G16" s="11"/>
    </row>
    <row r="17" spans="1:14" x14ac:dyDescent="0.25">
      <c r="B17" s="103"/>
      <c r="C17" s="103"/>
      <c r="D17" s="103"/>
      <c r="E17" s="37"/>
    </row>
    <row r="18" spans="1:14" x14ac:dyDescent="0.25">
      <c r="B18" s="103"/>
      <c r="C18" s="103"/>
      <c r="D18" s="103"/>
      <c r="E18" s="8"/>
      <c r="F18" s="7"/>
    </row>
    <row r="19" spans="1:14" x14ac:dyDescent="0.25">
      <c r="B19" s="103"/>
      <c r="C19" s="103"/>
      <c r="D19" s="103"/>
      <c r="E19" s="8"/>
      <c r="F19" s="7"/>
      <c r="G19" s="11"/>
    </row>
    <row r="20" spans="1:14" x14ac:dyDescent="0.25">
      <c r="B20" s="46"/>
      <c r="C20" s="46"/>
      <c r="D20" s="46"/>
      <c r="E20" s="37"/>
      <c r="F20" s="7"/>
      <c r="G20" s="11"/>
    </row>
    <row r="21" spans="1:14" x14ac:dyDescent="0.25">
      <c r="B21" s="48" t="s">
        <v>49</v>
      </c>
      <c r="C21" s="47"/>
      <c r="D21" s="47"/>
      <c r="E21" s="37"/>
      <c r="F21" s="7"/>
      <c r="G21" s="11"/>
    </row>
    <row r="22" spans="1:14" x14ac:dyDescent="0.25">
      <c r="A22">
        <v>0.16</v>
      </c>
      <c r="B22" s="57" t="s">
        <v>66</v>
      </c>
      <c r="C22" s="84">
        <f>FORECAST(0.16,A33:A34,E33:E34)</f>
        <v>15.799999999999997</v>
      </c>
      <c r="D22" s="86" t="s">
        <v>36</v>
      </c>
      <c r="E22" s="37"/>
      <c r="F22" s="7"/>
      <c r="G22" s="11"/>
    </row>
    <row r="23" spans="1:14" ht="18.75" x14ac:dyDescent="0.25">
      <c r="A23">
        <v>0.5</v>
      </c>
      <c r="B23" s="58" t="s">
        <v>38</v>
      </c>
      <c r="C23" s="84">
        <f>FORECAST(0.5,A37:A38,E37:E38)</f>
        <v>58.970588235294123</v>
      </c>
      <c r="D23" s="87" t="s">
        <v>36</v>
      </c>
      <c r="E23" s="37"/>
      <c r="F23" s="7"/>
      <c r="G23" s="11"/>
    </row>
    <row r="24" spans="1:14" ht="18.75" x14ac:dyDescent="0.25">
      <c r="A24">
        <v>0.84</v>
      </c>
      <c r="B24" s="58" t="s">
        <v>39</v>
      </c>
      <c r="C24" s="85">
        <f>FORECAST(0.84,A39:A40,E39:E40)</f>
        <v>125.87200000000001</v>
      </c>
      <c r="D24" s="87" t="s">
        <v>36</v>
      </c>
      <c r="E24" s="37"/>
      <c r="F24" s="7"/>
      <c r="G24" s="11"/>
    </row>
    <row r="25" spans="1:14" x14ac:dyDescent="0.25">
      <c r="C25" s="53" t="s">
        <v>43</v>
      </c>
      <c r="D25" s="12"/>
      <c r="E25" s="38"/>
      <c r="F25" s="38"/>
      <c r="G25" s="38"/>
      <c r="H25" s="38"/>
      <c r="I25" s="38"/>
      <c r="J25" s="38"/>
      <c r="K25" s="38"/>
      <c r="L25" s="38"/>
      <c r="M25" s="38"/>
    </row>
    <row r="26" spans="1:14" x14ac:dyDescent="0.25">
      <c r="B26" s="34" t="s">
        <v>8</v>
      </c>
      <c r="C26" s="52"/>
      <c r="D26" s="52"/>
      <c r="E26" s="32"/>
      <c r="F26" s="36"/>
      <c r="G26" s="32"/>
      <c r="H26" s="32"/>
      <c r="I26" s="32"/>
      <c r="J26" s="32"/>
      <c r="K26" s="32"/>
      <c r="L26" s="32"/>
      <c r="M26" s="32"/>
      <c r="N26" s="32"/>
    </row>
    <row r="27" spans="1:14" x14ac:dyDescent="0.25">
      <c r="B27" s="49" t="s">
        <v>9</v>
      </c>
      <c r="C27" s="50" t="s">
        <v>46</v>
      </c>
      <c r="D27" s="50" t="s">
        <v>47</v>
      </c>
      <c r="E27" s="51" t="s">
        <v>35</v>
      </c>
      <c r="F27" s="7"/>
    </row>
    <row r="28" spans="1:14" x14ac:dyDescent="0.25">
      <c r="A28">
        <v>1</v>
      </c>
      <c r="B28" s="13" t="s">
        <v>10</v>
      </c>
      <c r="C28" s="27" t="s">
        <v>41</v>
      </c>
      <c r="D28" s="14"/>
      <c r="E28" s="54">
        <v>0</v>
      </c>
      <c r="F28" s="7"/>
    </row>
    <row r="29" spans="1:14" x14ac:dyDescent="0.25">
      <c r="A29">
        <v>2</v>
      </c>
      <c r="B29" s="15" t="s">
        <v>11</v>
      </c>
      <c r="C29" s="28" t="s">
        <v>40</v>
      </c>
      <c r="D29" s="16">
        <v>3</v>
      </c>
      <c r="E29" s="55">
        <f>SUM(D$28:D28)/$D$43</f>
        <v>0</v>
      </c>
      <c r="F29" s="7"/>
    </row>
    <row r="30" spans="1:14" x14ac:dyDescent="0.25">
      <c r="A30">
        <v>4</v>
      </c>
      <c r="B30" s="15" t="s">
        <v>12</v>
      </c>
      <c r="C30" s="28" t="s">
        <v>28</v>
      </c>
      <c r="D30" s="16">
        <v>7</v>
      </c>
      <c r="E30" s="55">
        <f>SUM(D$28:D29)/$D$43</f>
        <v>3.0303030303030304E-2</v>
      </c>
      <c r="F30" s="7"/>
    </row>
    <row r="31" spans="1:14" x14ac:dyDescent="0.25">
      <c r="A31">
        <v>5.6</v>
      </c>
      <c r="B31" s="15" t="s">
        <v>12</v>
      </c>
      <c r="C31" s="28" t="s">
        <v>29</v>
      </c>
      <c r="D31" s="16"/>
      <c r="E31" s="55">
        <f>SUM(D$28:D30)/$D$43</f>
        <v>0.10101010101010101</v>
      </c>
      <c r="F31" s="7"/>
    </row>
    <row r="32" spans="1:14" x14ac:dyDescent="0.25">
      <c r="A32">
        <v>8</v>
      </c>
      <c r="B32" s="15" t="s">
        <v>13</v>
      </c>
      <c r="C32" s="28" t="s">
        <v>20</v>
      </c>
      <c r="D32" s="16">
        <v>2</v>
      </c>
      <c r="E32" s="55">
        <f>SUM(D$28:D31)/$D$43</f>
        <v>0.10101010101010101</v>
      </c>
      <c r="F32" s="7"/>
    </row>
    <row r="33" spans="1:14" x14ac:dyDescent="0.25">
      <c r="A33">
        <v>11</v>
      </c>
      <c r="B33" s="15" t="s">
        <v>13</v>
      </c>
      <c r="C33" s="28" t="s">
        <v>21</v>
      </c>
      <c r="D33" s="16">
        <v>4</v>
      </c>
      <c r="E33" s="55">
        <f>SUM(D$28:D32)/$D$43</f>
        <v>0.12121212121212122</v>
      </c>
      <c r="F33" s="7"/>
    </row>
    <row r="34" spans="1:14" x14ac:dyDescent="0.25">
      <c r="A34">
        <v>16</v>
      </c>
      <c r="B34" s="15" t="s">
        <v>14</v>
      </c>
      <c r="C34" s="28" t="s">
        <v>22</v>
      </c>
      <c r="D34" s="16">
        <v>3</v>
      </c>
      <c r="E34" s="55">
        <f>SUM(D$28:D33)/$D$43</f>
        <v>0.16161616161616163</v>
      </c>
      <c r="F34" s="7"/>
    </row>
    <row r="35" spans="1:14" x14ac:dyDescent="0.25">
      <c r="A35">
        <v>22.6</v>
      </c>
      <c r="B35" s="15" t="s">
        <v>14</v>
      </c>
      <c r="C35" s="28" t="s">
        <v>23</v>
      </c>
      <c r="D35" s="16">
        <v>7</v>
      </c>
      <c r="E35" s="55">
        <f>SUM(D$28:D34)/$D$43</f>
        <v>0.19191919191919191</v>
      </c>
      <c r="F35" s="7"/>
    </row>
    <row r="36" spans="1:14" x14ac:dyDescent="0.25">
      <c r="A36">
        <v>32</v>
      </c>
      <c r="B36" s="15" t="s">
        <v>15</v>
      </c>
      <c r="C36" s="28" t="s">
        <v>24</v>
      </c>
      <c r="D36" s="16">
        <v>11</v>
      </c>
      <c r="E36" s="55">
        <f>SUM(D$28:D35)/$D$43</f>
        <v>0.26262626262626265</v>
      </c>
      <c r="F36" s="7"/>
    </row>
    <row r="37" spans="1:14" x14ac:dyDescent="0.25">
      <c r="A37">
        <v>45</v>
      </c>
      <c r="B37" s="15" t="s">
        <v>15</v>
      </c>
      <c r="C37" s="28" t="s">
        <v>25</v>
      </c>
      <c r="D37" s="16">
        <v>17</v>
      </c>
      <c r="E37" s="55">
        <f>SUM(D$28:D36)/$D$43</f>
        <v>0.37373737373737376</v>
      </c>
      <c r="F37" s="7"/>
    </row>
    <row r="38" spans="1:14" x14ac:dyDescent="0.25">
      <c r="A38">
        <v>64</v>
      </c>
      <c r="B38" s="15" t="s">
        <v>16</v>
      </c>
      <c r="C38" s="28" t="s">
        <v>26</v>
      </c>
      <c r="D38" s="16">
        <v>15</v>
      </c>
      <c r="E38" s="55">
        <f>SUM(D$28:D37)/$D$43</f>
        <v>0.54545454545454541</v>
      </c>
      <c r="F38" s="7"/>
    </row>
    <row r="39" spans="1:14" x14ac:dyDescent="0.25">
      <c r="A39">
        <v>90</v>
      </c>
      <c r="B39" s="15" t="s">
        <v>16</v>
      </c>
      <c r="C39" s="28" t="s">
        <v>27</v>
      </c>
      <c r="D39" s="16">
        <v>15</v>
      </c>
      <c r="E39" s="55">
        <f>SUM(D$28:D38)/$D$43</f>
        <v>0.69696969696969702</v>
      </c>
      <c r="F39" s="7"/>
    </row>
    <row r="40" spans="1:14" x14ac:dyDescent="0.25">
      <c r="A40">
        <v>128</v>
      </c>
      <c r="B40" s="15" t="s">
        <v>17</v>
      </c>
      <c r="C40" s="28" t="s">
        <v>50</v>
      </c>
      <c r="D40" s="16">
        <v>11</v>
      </c>
      <c r="E40" s="55">
        <f>SUM(D$28:D39)/$D$43</f>
        <v>0.84848484848484851</v>
      </c>
      <c r="F40" s="7"/>
    </row>
    <row r="41" spans="1:14" x14ac:dyDescent="0.25">
      <c r="A41">
        <v>180</v>
      </c>
      <c r="B41" s="15" t="s">
        <v>18</v>
      </c>
      <c r="C41" s="29" t="s">
        <v>51</v>
      </c>
      <c r="D41" s="16">
        <v>4</v>
      </c>
      <c r="E41" s="55">
        <f>SUM(D$28:D40)/$D$43</f>
        <v>0.95959595959595956</v>
      </c>
      <c r="F41" s="8"/>
      <c r="G41" s="11"/>
      <c r="H41" s="11"/>
      <c r="I41" s="11"/>
      <c r="J41" s="11"/>
      <c r="K41" s="11"/>
      <c r="L41" s="11"/>
      <c r="M41" s="11"/>
      <c r="N41" s="11"/>
    </row>
    <row r="42" spans="1:14" ht="15.75" thickBot="1" x14ac:dyDescent="0.3">
      <c r="A42">
        <v>256</v>
      </c>
      <c r="B42" s="17" t="s">
        <v>52</v>
      </c>
      <c r="C42" s="30" t="s">
        <v>42</v>
      </c>
      <c r="D42" s="18"/>
      <c r="E42" s="56">
        <f>SUM(D$28:D41)/$D$43</f>
        <v>1</v>
      </c>
      <c r="F42" s="8"/>
      <c r="G42" s="11"/>
      <c r="H42" s="11"/>
      <c r="I42" s="11"/>
      <c r="J42" s="11"/>
      <c r="K42" s="11"/>
      <c r="L42" s="11"/>
      <c r="M42" s="11"/>
      <c r="N42" s="11"/>
    </row>
    <row r="43" spans="1:14" x14ac:dyDescent="0.25">
      <c r="B43" s="13"/>
      <c r="C43" s="43" t="s">
        <v>19</v>
      </c>
      <c r="D43" s="42">
        <f>SUM(D28:D42)</f>
        <v>99</v>
      </c>
      <c r="E43" s="13"/>
    </row>
    <row r="44" spans="1:14" ht="11.45" customHeight="1" x14ac:dyDescent="0.25">
      <c r="B44" s="13"/>
      <c r="C44" s="26"/>
      <c r="D44" s="26"/>
      <c r="E44" s="13"/>
    </row>
    <row r="45" spans="1:14" x14ac:dyDescent="0.25">
      <c r="B45" s="25"/>
      <c r="C45" s="25"/>
      <c r="D45" s="25"/>
      <c r="E45" s="24"/>
      <c r="F45" s="24"/>
      <c r="G45" s="24"/>
      <c r="H45" s="24"/>
      <c r="I45" s="24"/>
      <c r="J45" s="24"/>
      <c r="K45" s="24"/>
      <c r="L45" s="24"/>
      <c r="M45" s="24"/>
      <c r="N45" s="24"/>
    </row>
  </sheetData>
  <mergeCells count="1">
    <mergeCell ref="B9:D19"/>
  </mergeCells>
  <pageMargins left="0.9" right="0.5" top="1" bottom="0.9" header="0.6" footer="0.4"/>
  <pageSetup scale="71" orientation="landscape" r:id="rId1"/>
  <headerFooter>
    <oddHeader xml:space="preserve">&amp;L&amp;"Arial,Italic"&amp;10Dry Creek  - SCWA&amp;"Sylfaen,Italic"
&amp;C&amp;"Arial,Italic"&amp;10Tab:  &amp;A&amp;R&amp;"Arial,Italic"&amp;10&amp;D   &amp;T&amp;"Sylfaen,Italic"
</oddHeader>
    <oddFooter>&amp;L&amp;"Arial,Italic"&amp;8
&amp;Z&amp;F&amp;10
Inter-Fluve, Inc.&amp;R&amp;"Sylfaen,Italic"&amp;10
&amp;"Arial,Italic"&amp;P/&amp;N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F8C00-E778-48FB-BDD8-D7C018D019D9}">
  <sheetPr codeName="Sheet6">
    <pageSetUpPr fitToPage="1"/>
  </sheetPr>
  <dimension ref="A1:AD45"/>
  <sheetViews>
    <sheetView view="pageBreakPreview" zoomScale="85" zoomScaleNormal="85" zoomScaleSheetLayoutView="85" zoomScalePageLayoutView="70" workbookViewId="0">
      <selection activeCell="D43" sqref="D43"/>
    </sheetView>
  </sheetViews>
  <sheetFormatPr defaultColWidth="9.140625" defaultRowHeight="15" x14ac:dyDescent="0.25"/>
  <cols>
    <col min="2" max="2" width="38.85546875" style="2" customWidth="1"/>
    <col min="3" max="3" width="17" style="2" customWidth="1"/>
    <col min="4" max="4" width="15" style="2" customWidth="1"/>
    <col min="5" max="5" width="17.85546875" customWidth="1"/>
    <col min="7" max="7" width="16.7109375" customWidth="1"/>
    <col min="9" max="9" width="17.28515625" customWidth="1"/>
    <col min="10" max="10" width="8.85546875" customWidth="1"/>
    <col min="11" max="11" width="9.140625" hidden="1" customWidth="1"/>
    <col min="14" max="14" width="14.7109375" customWidth="1"/>
  </cols>
  <sheetData>
    <row r="1" spans="2:30" ht="18" x14ac:dyDescent="0.25">
      <c r="B1" s="19" t="s">
        <v>0</v>
      </c>
      <c r="C1" s="20"/>
      <c r="D1" s="20"/>
      <c r="E1" s="21"/>
      <c r="F1" s="22"/>
      <c r="G1" s="23"/>
      <c r="H1" s="24"/>
      <c r="I1" s="24"/>
      <c r="J1" s="24"/>
      <c r="K1" s="24"/>
      <c r="L1" s="24"/>
      <c r="M1" s="24"/>
      <c r="N1" s="24"/>
    </row>
    <row r="2" spans="2:30" x14ac:dyDescent="0.25">
      <c r="B2" s="45" t="s">
        <v>55</v>
      </c>
      <c r="C2" s="3" t="s">
        <v>1</v>
      </c>
      <c r="D2" s="96"/>
      <c r="E2" s="97"/>
      <c r="F2" s="4"/>
      <c r="G2" s="59">
        <v>43391</v>
      </c>
      <c r="H2" s="3" t="s">
        <v>2</v>
      </c>
      <c r="J2" s="44"/>
      <c r="L2" s="9" t="s">
        <v>178</v>
      </c>
      <c r="M2" s="9"/>
      <c r="N2" s="3" t="s">
        <v>3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x14ac:dyDescent="0.25">
      <c r="B3" s="5" t="s">
        <v>68</v>
      </c>
      <c r="C3" s="3" t="s">
        <v>5</v>
      </c>
      <c r="D3" s="6"/>
      <c r="E3" s="7"/>
      <c r="F3" s="8"/>
      <c r="G3" s="3"/>
      <c r="H3" s="3" t="s">
        <v>4</v>
      </c>
    </row>
    <row r="4" spans="2:30" x14ac:dyDescent="0.25">
      <c r="B4" s="10" t="s">
        <v>120</v>
      </c>
      <c r="C4" s="3" t="s">
        <v>45</v>
      </c>
      <c r="D4" s="6"/>
      <c r="E4" s="7"/>
      <c r="F4" s="8"/>
      <c r="G4" s="3">
        <v>45.812759999999997</v>
      </c>
      <c r="H4" s="3" t="s">
        <v>32</v>
      </c>
    </row>
    <row r="5" spans="2:30" x14ac:dyDescent="0.25">
      <c r="B5" s="10" t="s">
        <v>48</v>
      </c>
      <c r="C5" s="3" t="s">
        <v>44</v>
      </c>
      <c r="D5" s="6"/>
      <c r="E5" s="7"/>
      <c r="F5" s="8"/>
      <c r="G5" s="3">
        <v>-122.608541</v>
      </c>
      <c r="H5" s="3" t="s">
        <v>33</v>
      </c>
      <c r="K5" s="3"/>
    </row>
    <row r="6" spans="2:30" x14ac:dyDescent="0.25">
      <c r="B6" s="10"/>
      <c r="C6" s="3" t="s">
        <v>75</v>
      </c>
      <c r="D6" s="6"/>
      <c r="E6" s="7"/>
      <c r="F6" s="8"/>
      <c r="G6" s="3"/>
      <c r="H6" s="3" t="s">
        <v>7</v>
      </c>
      <c r="K6" s="3"/>
    </row>
    <row r="7" spans="2:30" ht="7.9" customHeight="1" x14ac:dyDescent="0.25">
      <c r="B7" s="6"/>
      <c r="C7" s="6"/>
      <c r="D7" s="6"/>
      <c r="E7" s="7"/>
      <c r="F7" s="7"/>
      <c r="G7" s="11"/>
      <c r="K7" s="3"/>
    </row>
    <row r="8" spans="2:30" x14ac:dyDescent="0.25">
      <c r="B8" s="34" t="s">
        <v>34</v>
      </c>
      <c r="C8" s="35"/>
      <c r="D8" s="35"/>
      <c r="E8" s="36"/>
      <c r="F8" s="31"/>
      <c r="G8" s="32"/>
      <c r="H8" s="33"/>
      <c r="I8" s="33"/>
      <c r="J8" s="33"/>
      <c r="K8" s="33"/>
      <c r="L8" s="33"/>
      <c r="M8" s="33"/>
      <c r="N8" s="33"/>
    </row>
    <row r="9" spans="2:30" ht="14.45" customHeight="1" x14ac:dyDescent="0.25">
      <c r="B9" s="103" t="s">
        <v>121</v>
      </c>
      <c r="C9" s="103"/>
      <c r="D9" s="103"/>
      <c r="E9" s="39" t="s">
        <v>31</v>
      </c>
      <c r="F9" s="41"/>
      <c r="G9" s="40" t="s">
        <v>193</v>
      </c>
      <c r="H9" s="40"/>
      <c r="J9" s="39" t="s">
        <v>31</v>
      </c>
      <c r="K9" s="40"/>
      <c r="L9" s="40" t="s">
        <v>192</v>
      </c>
      <c r="M9" s="40"/>
      <c r="N9" s="40"/>
    </row>
    <row r="10" spans="2:30" ht="14.45" customHeight="1" x14ac:dyDescent="0.25">
      <c r="B10" s="103"/>
      <c r="C10" s="103"/>
      <c r="D10" s="103"/>
      <c r="E10" s="8"/>
      <c r="F10" s="7"/>
      <c r="G10" s="11"/>
    </row>
    <row r="11" spans="2:30" x14ac:dyDescent="0.25">
      <c r="B11" s="103"/>
      <c r="C11" s="103"/>
      <c r="D11" s="103"/>
      <c r="E11" s="8"/>
      <c r="F11" s="7"/>
      <c r="G11" s="11"/>
    </row>
    <row r="12" spans="2:30" x14ac:dyDescent="0.25">
      <c r="B12" s="103"/>
      <c r="C12" s="103"/>
      <c r="D12" s="103"/>
      <c r="E12" s="37"/>
      <c r="F12" s="7"/>
      <c r="G12" s="11"/>
    </row>
    <row r="13" spans="2:30" x14ac:dyDescent="0.25">
      <c r="B13" s="103"/>
      <c r="C13" s="103"/>
      <c r="D13" s="103"/>
      <c r="E13" s="37"/>
      <c r="F13" s="7"/>
      <c r="G13" s="11"/>
    </row>
    <row r="14" spans="2:30" x14ac:dyDescent="0.25">
      <c r="B14" s="103"/>
      <c r="C14" s="103"/>
      <c r="D14" s="103"/>
      <c r="E14" s="37"/>
      <c r="F14" s="7"/>
      <c r="G14" s="11"/>
    </row>
    <row r="15" spans="2:30" x14ac:dyDescent="0.25">
      <c r="B15" s="103"/>
      <c r="C15" s="103"/>
      <c r="D15" s="103"/>
      <c r="E15" s="37"/>
      <c r="F15" s="7"/>
      <c r="G15" s="11"/>
    </row>
    <row r="16" spans="2:30" x14ac:dyDescent="0.25">
      <c r="B16" s="103"/>
      <c r="C16" s="103"/>
      <c r="D16" s="103"/>
      <c r="E16" s="37"/>
      <c r="F16" s="7"/>
      <c r="G16" s="11"/>
    </row>
    <row r="17" spans="1:14" x14ac:dyDescent="0.25">
      <c r="B17" s="103"/>
      <c r="C17" s="103"/>
      <c r="D17" s="103"/>
      <c r="E17" s="37"/>
    </row>
    <row r="18" spans="1:14" x14ac:dyDescent="0.25">
      <c r="B18" s="103"/>
      <c r="C18" s="103"/>
      <c r="D18" s="103"/>
      <c r="E18" s="8"/>
      <c r="F18" s="7"/>
    </row>
    <row r="19" spans="1:14" x14ac:dyDescent="0.25">
      <c r="B19" s="103"/>
      <c r="C19" s="103"/>
      <c r="D19" s="103"/>
      <c r="E19" s="8"/>
      <c r="F19" s="7"/>
      <c r="G19" s="11"/>
    </row>
    <row r="20" spans="1:14" x14ac:dyDescent="0.25">
      <c r="B20" s="46"/>
      <c r="C20" s="46"/>
      <c r="D20" s="46"/>
      <c r="E20" s="37"/>
      <c r="F20" s="7"/>
      <c r="G20" s="11"/>
    </row>
    <row r="21" spans="1:14" x14ac:dyDescent="0.25">
      <c r="B21" s="48" t="s">
        <v>49</v>
      </c>
      <c r="C21" s="47"/>
      <c r="D21" s="47"/>
      <c r="E21" s="37"/>
      <c r="F21" s="7"/>
      <c r="G21" s="11"/>
    </row>
    <row r="22" spans="1:14" x14ac:dyDescent="0.25">
      <c r="A22">
        <v>0.16</v>
      </c>
      <c r="B22" s="57" t="s">
        <v>66</v>
      </c>
      <c r="C22" s="84">
        <f>FORECAST(0.16,A33:A34,E33:E34)</f>
        <v>11</v>
      </c>
      <c r="D22" s="86" t="s">
        <v>36</v>
      </c>
      <c r="E22" s="37"/>
      <c r="F22" s="7"/>
      <c r="G22" s="11"/>
    </row>
    <row r="23" spans="1:14" ht="18.75" x14ac:dyDescent="0.25">
      <c r="A23">
        <v>0.5</v>
      </c>
      <c r="B23" s="58" t="s">
        <v>38</v>
      </c>
      <c r="C23" s="84">
        <f>FORECAST(0.5,A37:A38,E37:E38)</f>
        <v>57.666666666666664</v>
      </c>
      <c r="D23" s="87" t="s">
        <v>36</v>
      </c>
      <c r="E23" s="37"/>
      <c r="F23" s="7"/>
      <c r="G23" s="11"/>
    </row>
    <row r="24" spans="1:14" ht="18.75" x14ac:dyDescent="0.25">
      <c r="A24">
        <v>0.84</v>
      </c>
      <c r="B24" s="58" t="s">
        <v>39</v>
      </c>
      <c r="C24" s="85">
        <f>FORECAST(0.84,A39:A40,E39:E40)</f>
        <v>100.85714285714283</v>
      </c>
      <c r="D24" s="87" t="s">
        <v>36</v>
      </c>
      <c r="E24" s="37"/>
      <c r="F24" s="7"/>
      <c r="G24" s="11"/>
    </row>
    <row r="25" spans="1:14" x14ac:dyDescent="0.25">
      <c r="C25" s="53" t="s">
        <v>43</v>
      </c>
      <c r="D25" s="12"/>
      <c r="E25" s="38"/>
      <c r="F25" s="38"/>
      <c r="G25" s="38"/>
      <c r="H25" s="38"/>
      <c r="I25" s="38"/>
      <c r="J25" s="38"/>
      <c r="K25" s="38"/>
      <c r="L25" s="38"/>
      <c r="M25" s="38"/>
    </row>
    <row r="26" spans="1:14" x14ac:dyDescent="0.25">
      <c r="B26" s="34" t="s">
        <v>8</v>
      </c>
      <c r="C26" s="52"/>
      <c r="D26" s="52"/>
      <c r="E26" s="32"/>
      <c r="F26" s="36"/>
      <c r="G26" s="32"/>
      <c r="H26" s="32"/>
      <c r="I26" s="32"/>
      <c r="J26" s="32"/>
      <c r="K26" s="32"/>
      <c r="L26" s="32"/>
      <c r="M26" s="32"/>
      <c r="N26" s="32"/>
    </row>
    <row r="27" spans="1:14" x14ac:dyDescent="0.25">
      <c r="B27" s="49" t="s">
        <v>9</v>
      </c>
      <c r="C27" s="50" t="s">
        <v>46</v>
      </c>
      <c r="D27" s="50" t="s">
        <v>47</v>
      </c>
      <c r="E27" s="51" t="s">
        <v>35</v>
      </c>
      <c r="F27" s="7"/>
    </row>
    <row r="28" spans="1:14" x14ac:dyDescent="0.25">
      <c r="A28">
        <v>1</v>
      </c>
      <c r="B28" s="13" t="s">
        <v>10</v>
      </c>
      <c r="C28" s="27" t="s">
        <v>41</v>
      </c>
      <c r="D28" s="14"/>
      <c r="E28" s="54">
        <v>0</v>
      </c>
      <c r="F28" s="7"/>
    </row>
    <row r="29" spans="1:14" x14ac:dyDescent="0.25">
      <c r="A29">
        <v>2</v>
      </c>
      <c r="B29" s="15" t="s">
        <v>11</v>
      </c>
      <c r="C29" s="28" t="s">
        <v>40</v>
      </c>
      <c r="D29" s="16">
        <v>10</v>
      </c>
      <c r="E29" s="55">
        <f>SUM(D$28:D28)/$D$43</f>
        <v>0</v>
      </c>
      <c r="F29" s="7"/>
    </row>
    <row r="30" spans="1:14" x14ac:dyDescent="0.25">
      <c r="A30">
        <v>4</v>
      </c>
      <c r="B30" s="15" t="s">
        <v>12</v>
      </c>
      <c r="C30" s="28" t="s">
        <v>28</v>
      </c>
      <c r="D30" s="16">
        <v>2</v>
      </c>
      <c r="E30" s="55">
        <f>SUM(D$28:D29)/$D$43</f>
        <v>0.1</v>
      </c>
      <c r="F30" s="7"/>
    </row>
    <row r="31" spans="1:14" x14ac:dyDescent="0.25">
      <c r="A31">
        <v>5.6</v>
      </c>
      <c r="B31" s="15" t="s">
        <v>12</v>
      </c>
      <c r="C31" s="28" t="s">
        <v>29</v>
      </c>
      <c r="D31" s="16"/>
      <c r="E31" s="55">
        <f>SUM(D$28:D30)/$D$43</f>
        <v>0.12</v>
      </c>
      <c r="F31" s="7"/>
    </row>
    <row r="32" spans="1:14" x14ac:dyDescent="0.25">
      <c r="A32">
        <v>8</v>
      </c>
      <c r="B32" s="15" t="s">
        <v>13</v>
      </c>
      <c r="C32" s="28" t="s">
        <v>20</v>
      </c>
      <c r="D32" s="16">
        <v>4</v>
      </c>
      <c r="E32" s="55">
        <f>SUM(D$28:D31)/$D$43</f>
        <v>0.12</v>
      </c>
      <c r="F32" s="7"/>
    </row>
    <row r="33" spans="1:14" x14ac:dyDescent="0.25">
      <c r="A33">
        <v>11</v>
      </c>
      <c r="B33" s="15" t="s">
        <v>13</v>
      </c>
      <c r="C33" s="28" t="s">
        <v>21</v>
      </c>
      <c r="D33" s="16">
        <v>1</v>
      </c>
      <c r="E33" s="55">
        <f>SUM(D$28:D32)/$D$43</f>
        <v>0.16</v>
      </c>
      <c r="F33" s="7"/>
    </row>
    <row r="34" spans="1:14" x14ac:dyDescent="0.25">
      <c r="A34">
        <v>16</v>
      </c>
      <c r="B34" s="15" t="s">
        <v>14</v>
      </c>
      <c r="C34" s="28" t="s">
        <v>22</v>
      </c>
      <c r="D34" s="16">
        <v>1</v>
      </c>
      <c r="E34" s="55">
        <f>SUM(D$28:D33)/$D$43</f>
        <v>0.17</v>
      </c>
      <c r="F34" s="7"/>
    </row>
    <row r="35" spans="1:14" x14ac:dyDescent="0.25">
      <c r="A35">
        <v>22.6</v>
      </c>
      <c r="B35" s="15" t="s">
        <v>14</v>
      </c>
      <c r="C35" s="28" t="s">
        <v>23</v>
      </c>
      <c r="D35" s="16">
        <v>8</v>
      </c>
      <c r="E35" s="55">
        <f>SUM(D$28:D34)/$D$43</f>
        <v>0.18</v>
      </c>
      <c r="F35" s="7"/>
    </row>
    <row r="36" spans="1:14" x14ac:dyDescent="0.25">
      <c r="A36">
        <v>32</v>
      </c>
      <c r="B36" s="15" t="s">
        <v>15</v>
      </c>
      <c r="C36" s="28" t="s">
        <v>24</v>
      </c>
      <c r="D36" s="16">
        <v>12</v>
      </c>
      <c r="E36" s="55">
        <f>SUM(D$28:D35)/$D$43</f>
        <v>0.26</v>
      </c>
      <c r="F36" s="7"/>
    </row>
    <row r="37" spans="1:14" x14ac:dyDescent="0.25">
      <c r="A37">
        <v>45</v>
      </c>
      <c r="B37" s="15" t="s">
        <v>15</v>
      </c>
      <c r="C37" s="28" t="s">
        <v>25</v>
      </c>
      <c r="D37" s="16">
        <v>18</v>
      </c>
      <c r="E37" s="55">
        <f>SUM(D$28:D36)/$D$43</f>
        <v>0.38</v>
      </c>
      <c r="F37" s="7"/>
    </row>
    <row r="38" spans="1:14" x14ac:dyDescent="0.25">
      <c r="A38">
        <v>64</v>
      </c>
      <c r="B38" s="15" t="s">
        <v>16</v>
      </c>
      <c r="C38" s="28" t="s">
        <v>26</v>
      </c>
      <c r="D38" s="16">
        <v>24</v>
      </c>
      <c r="E38" s="55">
        <f>SUM(D$28:D37)/$D$43</f>
        <v>0.56000000000000005</v>
      </c>
      <c r="F38" s="7"/>
    </row>
    <row r="39" spans="1:14" x14ac:dyDescent="0.25">
      <c r="A39">
        <v>90</v>
      </c>
      <c r="B39" s="15" t="s">
        <v>16</v>
      </c>
      <c r="C39" s="28" t="s">
        <v>27</v>
      </c>
      <c r="D39" s="16">
        <v>14</v>
      </c>
      <c r="E39" s="55">
        <f>SUM(D$28:D38)/$D$43</f>
        <v>0.8</v>
      </c>
      <c r="F39" s="7"/>
    </row>
    <row r="40" spans="1:14" x14ac:dyDescent="0.25">
      <c r="A40">
        <v>128</v>
      </c>
      <c r="B40" s="15" t="s">
        <v>17</v>
      </c>
      <c r="C40" s="28" t="s">
        <v>50</v>
      </c>
      <c r="D40" s="16">
        <v>5</v>
      </c>
      <c r="E40" s="55">
        <f>SUM(D$28:D39)/$D$43</f>
        <v>0.94</v>
      </c>
      <c r="F40" s="7"/>
    </row>
    <row r="41" spans="1:14" x14ac:dyDescent="0.25">
      <c r="A41">
        <v>180</v>
      </c>
      <c r="B41" s="15" t="s">
        <v>18</v>
      </c>
      <c r="C41" s="29" t="s">
        <v>51</v>
      </c>
      <c r="D41" s="16">
        <v>1</v>
      </c>
      <c r="E41" s="55">
        <f>SUM(D$28:D40)/$D$43</f>
        <v>0.99</v>
      </c>
      <c r="F41" s="8"/>
      <c r="G41" s="11"/>
      <c r="H41" s="11"/>
      <c r="I41" s="11"/>
      <c r="J41" s="11"/>
      <c r="K41" s="11"/>
      <c r="L41" s="11"/>
      <c r="M41" s="11"/>
      <c r="N41" s="11"/>
    </row>
    <row r="42" spans="1:14" ht="15.75" thickBot="1" x14ac:dyDescent="0.3">
      <c r="A42">
        <v>256</v>
      </c>
      <c r="B42" s="17" t="s">
        <v>52</v>
      </c>
      <c r="C42" s="30" t="s">
        <v>42</v>
      </c>
      <c r="D42" s="18">
        <v>0</v>
      </c>
      <c r="E42" s="56">
        <f>SUM(D$28:D41)/$D$43</f>
        <v>1</v>
      </c>
      <c r="F42" s="8"/>
      <c r="G42" s="11"/>
      <c r="H42" s="11"/>
      <c r="I42" s="11"/>
      <c r="J42" s="11"/>
      <c r="K42" s="11"/>
      <c r="L42" s="11"/>
      <c r="M42" s="11"/>
      <c r="N42" s="11"/>
    </row>
    <row r="43" spans="1:14" x14ac:dyDescent="0.25">
      <c r="B43" s="13"/>
      <c r="C43" s="43" t="s">
        <v>19</v>
      </c>
      <c r="D43" s="42">
        <f>SUM(D28:D42)</f>
        <v>100</v>
      </c>
      <c r="E43" s="13"/>
    </row>
    <row r="44" spans="1:14" ht="11.45" customHeight="1" x14ac:dyDescent="0.25">
      <c r="B44" s="13"/>
      <c r="C44" s="26"/>
      <c r="D44" s="26"/>
      <c r="E44" s="13"/>
    </row>
    <row r="45" spans="1:14" x14ac:dyDescent="0.25">
      <c r="B45" s="25"/>
      <c r="C45" s="25"/>
      <c r="D45" s="25"/>
      <c r="E45" s="24"/>
      <c r="F45" s="24"/>
      <c r="G45" s="24"/>
      <c r="H45" s="24"/>
      <c r="I45" s="24"/>
      <c r="J45" s="24"/>
      <c r="K45" s="24"/>
      <c r="L45" s="24"/>
      <c r="M45" s="24"/>
      <c r="N45" s="24"/>
    </row>
  </sheetData>
  <mergeCells count="1">
    <mergeCell ref="B9:D19"/>
  </mergeCells>
  <pageMargins left="0.9" right="0.5" top="1" bottom="0.9" header="0.6" footer="0.4"/>
  <pageSetup scale="66" orientation="landscape" r:id="rId1"/>
  <headerFooter>
    <oddHeader xml:space="preserve">&amp;L&amp;"Arial,Italic"&amp;10Dry Creek  - SCWA&amp;"Sylfaen,Italic"
&amp;C&amp;"Arial,Italic"&amp;10Tab:  &amp;A&amp;R&amp;"Arial,Italic"&amp;10&amp;D   &amp;T&amp;"Sylfaen,Italic"
</oddHeader>
    <oddFooter>&amp;L&amp;"Arial,Italic"&amp;8
&amp;Z&amp;F&amp;10
Inter-Fluve, Inc.&amp;R&amp;"Sylfaen,Italic"&amp;10
&amp;"Arial,Italic"&amp;P/&amp;N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C359-C129-4EE1-B445-8D03B02F7BBE}">
  <sheetPr codeName="Sheet15">
    <pageSetUpPr fitToPage="1"/>
  </sheetPr>
  <dimension ref="A1:AD45"/>
  <sheetViews>
    <sheetView view="pageBreakPreview" zoomScale="85" zoomScaleNormal="85" zoomScaleSheetLayoutView="85" zoomScalePageLayoutView="70" workbookViewId="0">
      <selection activeCell="E14" sqref="E14"/>
    </sheetView>
  </sheetViews>
  <sheetFormatPr defaultColWidth="9.140625" defaultRowHeight="15" x14ac:dyDescent="0.25"/>
  <cols>
    <col min="2" max="2" width="25.42578125" style="2" customWidth="1"/>
    <col min="3" max="3" width="17" style="2" customWidth="1"/>
    <col min="4" max="4" width="15" style="2" customWidth="1"/>
    <col min="5" max="5" width="17.85546875" customWidth="1"/>
    <col min="6" max="6" width="7.28515625" customWidth="1"/>
    <col min="7" max="7" width="16.7109375" customWidth="1"/>
    <col min="14" max="14" width="14.7109375" customWidth="1"/>
  </cols>
  <sheetData>
    <row r="1" spans="2:30" ht="18" x14ac:dyDescent="0.25">
      <c r="B1" s="19" t="s">
        <v>0</v>
      </c>
      <c r="C1" s="20"/>
      <c r="D1" s="20"/>
      <c r="E1" s="21"/>
      <c r="F1" s="22"/>
      <c r="G1" s="23"/>
      <c r="H1" s="24"/>
      <c r="I1" s="24"/>
      <c r="J1" s="24"/>
      <c r="K1" s="24"/>
      <c r="L1" s="24"/>
      <c r="M1" s="24"/>
      <c r="N1" s="24"/>
    </row>
    <row r="2" spans="2:30" x14ac:dyDescent="0.25">
      <c r="B2" s="45" t="s">
        <v>55</v>
      </c>
      <c r="C2" s="3" t="s">
        <v>1</v>
      </c>
      <c r="D2" s="96"/>
      <c r="E2" s="97"/>
      <c r="F2" s="4"/>
      <c r="G2" s="59">
        <v>43391</v>
      </c>
      <c r="H2" s="3" t="s">
        <v>2</v>
      </c>
      <c r="J2" s="44"/>
      <c r="L2" s="9" t="s">
        <v>178</v>
      </c>
      <c r="M2" s="9"/>
      <c r="N2" s="3" t="s">
        <v>3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x14ac:dyDescent="0.25">
      <c r="B3" s="5" t="s">
        <v>69</v>
      </c>
      <c r="C3" s="3" t="s">
        <v>5</v>
      </c>
      <c r="D3" s="6"/>
      <c r="E3" s="7"/>
      <c r="F3" s="8"/>
      <c r="G3" s="3"/>
      <c r="H3" s="3" t="s">
        <v>4</v>
      </c>
    </row>
    <row r="4" spans="2:30" x14ac:dyDescent="0.25">
      <c r="B4" s="10" t="s">
        <v>119</v>
      </c>
      <c r="C4" s="3" t="s">
        <v>45</v>
      </c>
      <c r="D4" s="6"/>
      <c r="E4" s="7"/>
      <c r="F4" s="8"/>
      <c r="G4" s="3" t="s">
        <v>122</v>
      </c>
      <c r="H4" s="3" t="s">
        <v>32</v>
      </c>
    </row>
    <row r="5" spans="2:30" x14ac:dyDescent="0.25">
      <c r="B5" s="10" t="s">
        <v>48</v>
      </c>
      <c r="C5" s="3" t="s">
        <v>44</v>
      </c>
      <c r="D5" s="6"/>
      <c r="E5" s="7"/>
      <c r="F5" s="8"/>
      <c r="G5" s="3" t="s">
        <v>122</v>
      </c>
      <c r="H5" s="3" t="s">
        <v>33</v>
      </c>
      <c r="K5" s="3"/>
    </row>
    <row r="6" spans="2:30" x14ac:dyDescent="0.25">
      <c r="B6" s="10"/>
      <c r="C6" s="3" t="s">
        <v>76</v>
      </c>
      <c r="D6" s="6"/>
      <c r="E6" s="7"/>
      <c r="F6" s="8"/>
      <c r="G6" s="3"/>
      <c r="H6" s="3" t="s">
        <v>7</v>
      </c>
      <c r="K6" s="3"/>
    </row>
    <row r="7" spans="2:30" ht="7.9" customHeight="1" x14ac:dyDescent="0.25">
      <c r="B7" s="6"/>
      <c r="C7" s="6"/>
      <c r="D7" s="6"/>
      <c r="E7" s="7"/>
      <c r="F7" s="7"/>
      <c r="G7" s="11"/>
      <c r="K7" s="3"/>
    </row>
    <row r="8" spans="2:30" x14ac:dyDescent="0.25">
      <c r="B8" s="34" t="s">
        <v>34</v>
      </c>
      <c r="C8" s="35"/>
      <c r="D8" s="35"/>
      <c r="E8" s="36"/>
      <c r="F8" s="31"/>
      <c r="G8" s="32"/>
      <c r="H8" s="33"/>
      <c r="I8" s="33"/>
      <c r="J8" s="33"/>
      <c r="K8" s="33"/>
      <c r="L8" s="33"/>
      <c r="M8" s="33"/>
      <c r="N8" s="33"/>
    </row>
    <row r="9" spans="2:30" ht="14.45" customHeight="1" x14ac:dyDescent="0.25">
      <c r="B9" s="103" t="s">
        <v>30</v>
      </c>
      <c r="C9" s="103"/>
      <c r="D9" s="103"/>
      <c r="E9" s="39" t="s">
        <v>31</v>
      </c>
      <c r="F9" s="41"/>
      <c r="G9" s="40" t="s">
        <v>194</v>
      </c>
      <c r="H9" s="40"/>
      <c r="J9" s="39" t="s">
        <v>31</v>
      </c>
      <c r="K9" s="40"/>
      <c r="L9" s="40" t="s">
        <v>195</v>
      </c>
      <c r="M9" s="40"/>
      <c r="N9" s="40"/>
    </row>
    <row r="10" spans="2:30" ht="14.45" customHeight="1" x14ac:dyDescent="0.25">
      <c r="B10" s="103"/>
      <c r="C10" s="103"/>
      <c r="D10" s="103"/>
      <c r="E10" s="8"/>
      <c r="F10" s="7"/>
      <c r="G10" s="11"/>
    </row>
    <row r="11" spans="2:30" x14ac:dyDescent="0.25">
      <c r="B11" s="103"/>
      <c r="C11" s="103"/>
      <c r="D11" s="103"/>
      <c r="E11" s="8"/>
      <c r="F11" s="7"/>
      <c r="G11" s="11"/>
    </row>
    <row r="12" spans="2:30" x14ac:dyDescent="0.25">
      <c r="B12" s="103"/>
      <c r="C12" s="103"/>
      <c r="D12" s="103"/>
      <c r="E12" s="37"/>
      <c r="F12" s="7"/>
      <c r="G12" s="11"/>
    </row>
    <row r="13" spans="2:30" x14ac:dyDescent="0.25">
      <c r="B13" s="103"/>
      <c r="C13" s="103"/>
      <c r="D13" s="103"/>
      <c r="E13" s="37"/>
      <c r="F13" s="7"/>
      <c r="G13" s="11"/>
    </row>
    <row r="14" spans="2:30" x14ac:dyDescent="0.25">
      <c r="B14" s="103"/>
      <c r="C14" s="103"/>
      <c r="D14" s="103"/>
      <c r="E14" s="37"/>
      <c r="F14" s="7"/>
      <c r="G14" s="11"/>
    </row>
    <row r="15" spans="2:30" x14ac:dyDescent="0.25">
      <c r="B15" s="103"/>
      <c r="C15" s="103"/>
      <c r="D15" s="103"/>
      <c r="E15" s="37"/>
      <c r="F15" s="7"/>
      <c r="G15" s="11"/>
    </row>
    <row r="16" spans="2:30" x14ac:dyDescent="0.25">
      <c r="B16" s="103"/>
      <c r="C16" s="103"/>
      <c r="D16" s="103"/>
      <c r="E16" s="37"/>
      <c r="F16" s="7"/>
      <c r="G16" s="11"/>
    </row>
    <row r="17" spans="1:14" x14ac:dyDescent="0.25">
      <c r="B17" s="103"/>
      <c r="C17" s="103"/>
      <c r="D17" s="103"/>
      <c r="E17" s="37"/>
    </row>
    <row r="18" spans="1:14" x14ac:dyDescent="0.25">
      <c r="B18" s="103"/>
      <c r="C18" s="103"/>
      <c r="D18" s="103"/>
      <c r="E18" s="8"/>
      <c r="F18" s="7"/>
    </row>
    <row r="19" spans="1:14" x14ac:dyDescent="0.25">
      <c r="B19" s="103"/>
      <c r="C19" s="103"/>
      <c r="D19" s="103"/>
      <c r="E19" s="8"/>
      <c r="F19" s="7"/>
      <c r="G19" s="11"/>
    </row>
    <row r="20" spans="1:14" x14ac:dyDescent="0.25">
      <c r="B20" s="46"/>
      <c r="C20" s="46"/>
      <c r="D20" s="46"/>
      <c r="E20" s="37"/>
      <c r="F20" s="7"/>
      <c r="G20" s="11"/>
    </row>
    <row r="21" spans="1:14" x14ac:dyDescent="0.25">
      <c r="B21" s="48" t="s">
        <v>49</v>
      </c>
      <c r="C21" s="47"/>
      <c r="D21" s="47"/>
      <c r="E21" s="37"/>
      <c r="F21" s="7"/>
      <c r="G21" s="11"/>
    </row>
    <row r="22" spans="1:14" x14ac:dyDescent="0.25">
      <c r="A22">
        <v>0.16</v>
      </c>
      <c r="B22" s="57" t="s">
        <v>66</v>
      </c>
      <c r="C22" s="84">
        <f>FORECAST(0.16,A28:A29,E28:E29)</f>
        <v>1.8240000000000001</v>
      </c>
      <c r="D22" s="86" t="s">
        <v>36</v>
      </c>
      <c r="E22" s="37"/>
      <c r="F22" s="7"/>
      <c r="G22" s="11"/>
    </row>
    <row r="23" spans="1:14" ht="18.75" x14ac:dyDescent="0.25">
      <c r="A23">
        <v>0.5</v>
      </c>
      <c r="B23" s="58" t="s">
        <v>38</v>
      </c>
      <c r="C23" s="84">
        <f>FORECAST(0.5,A35:A36,E35:E36)</f>
        <v>24.01</v>
      </c>
      <c r="D23" s="87" t="s">
        <v>36</v>
      </c>
      <c r="E23" s="37"/>
      <c r="F23" s="7"/>
      <c r="G23" s="11"/>
    </row>
    <row r="24" spans="1:14" ht="18.75" x14ac:dyDescent="0.25">
      <c r="A24">
        <v>0.84</v>
      </c>
      <c r="B24" s="58" t="s">
        <v>39</v>
      </c>
      <c r="C24" s="85">
        <f>FORECAST(0.84,A38:A39,E38:E39)</f>
        <v>73.417777777777758</v>
      </c>
      <c r="D24" s="87" t="s">
        <v>36</v>
      </c>
      <c r="E24" s="37"/>
      <c r="F24" s="7"/>
      <c r="G24" s="11"/>
    </row>
    <row r="25" spans="1:14" x14ac:dyDescent="0.25">
      <c r="C25" s="53" t="s">
        <v>43</v>
      </c>
      <c r="D25" s="12"/>
      <c r="E25" s="38"/>
      <c r="F25" s="38"/>
      <c r="G25" s="38"/>
      <c r="H25" s="38"/>
      <c r="I25" s="38"/>
      <c r="J25" s="38"/>
      <c r="K25" s="38"/>
      <c r="L25" s="38"/>
      <c r="M25" s="38"/>
    </row>
    <row r="26" spans="1:14" x14ac:dyDescent="0.25">
      <c r="B26" s="34" t="s">
        <v>8</v>
      </c>
      <c r="C26" s="52"/>
      <c r="D26" s="52"/>
      <c r="E26" s="32"/>
      <c r="F26" s="36"/>
      <c r="G26" s="32"/>
      <c r="H26" s="32"/>
      <c r="I26" s="32"/>
      <c r="J26" s="32"/>
      <c r="K26" s="32"/>
      <c r="L26" s="32"/>
      <c r="M26" s="32"/>
      <c r="N26" s="32"/>
    </row>
    <row r="27" spans="1:14" x14ac:dyDescent="0.25">
      <c r="B27" s="49" t="s">
        <v>9</v>
      </c>
      <c r="C27" s="50" t="s">
        <v>46</v>
      </c>
      <c r="D27" s="50" t="s">
        <v>47</v>
      </c>
      <c r="E27" s="51" t="s">
        <v>35</v>
      </c>
      <c r="F27" s="7"/>
    </row>
    <row r="28" spans="1:14" x14ac:dyDescent="0.25">
      <c r="A28">
        <v>1</v>
      </c>
      <c r="B28" s="13" t="s">
        <v>10</v>
      </c>
      <c r="C28" s="27" t="s">
        <v>41</v>
      </c>
      <c r="D28" s="14">
        <v>20</v>
      </c>
      <c r="E28" s="54">
        <v>0</v>
      </c>
      <c r="F28" s="7"/>
    </row>
    <row r="29" spans="1:14" x14ac:dyDescent="0.25">
      <c r="A29">
        <v>2</v>
      </c>
      <c r="B29" s="15" t="s">
        <v>11</v>
      </c>
      <c r="C29" s="28" t="s">
        <v>40</v>
      </c>
      <c r="D29" s="16">
        <v>11</v>
      </c>
      <c r="E29" s="55">
        <f>SUM(D$28:D28)/$D$43</f>
        <v>0.1941747572815534</v>
      </c>
      <c r="F29" s="7"/>
    </row>
    <row r="30" spans="1:14" x14ac:dyDescent="0.25">
      <c r="A30">
        <v>4</v>
      </c>
      <c r="B30" s="15" t="s">
        <v>12</v>
      </c>
      <c r="C30" s="28" t="s">
        <v>28</v>
      </c>
      <c r="D30" s="16"/>
      <c r="E30" s="55">
        <f>SUM(D$28:D29)/$D$43</f>
        <v>0.30097087378640774</v>
      </c>
      <c r="F30" s="7"/>
    </row>
    <row r="31" spans="1:14" x14ac:dyDescent="0.25">
      <c r="A31">
        <v>5.6</v>
      </c>
      <c r="B31" s="15" t="s">
        <v>12</v>
      </c>
      <c r="C31" s="28" t="s">
        <v>29</v>
      </c>
      <c r="D31" s="16">
        <v>1</v>
      </c>
      <c r="E31" s="55">
        <f>SUM(D$28:D30)/$D$43</f>
        <v>0.30097087378640774</v>
      </c>
      <c r="F31" s="7"/>
    </row>
    <row r="32" spans="1:14" x14ac:dyDescent="0.25">
      <c r="A32">
        <v>8</v>
      </c>
      <c r="B32" s="15" t="s">
        <v>13</v>
      </c>
      <c r="C32" s="28" t="s">
        <v>20</v>
      </c>
      <c r="D32" s="16">
        <v>2</v>
      </c>
      <c r="E32" s="55">
        <f>SUM(D$28:D31)/$D$43</f>
        <v>0.31067961165048541</v>
      </c>
      <c r="F32" s="7"/>
    </row>
    <row r="33" spans="1:14" x14ac:dyDescent="0.25">
      <c r="A33">
        <v>11</v>
      </c>
      <c r="B33" s="15" t="s">
        <v>13</v>
      </c>
      <c r="C33" s="28" t="s">
        <v>21</v>
      </c>
      <c r="D33" s="16">
        <v>6</v>
      </c>
      <c r="E33" s="55">
        <f>SUM(D$28:D32)/$D$43</f>
        <v>0.3300970873786408</v>
      </c>
      <c r="F33" s="7"/>
    </row>
    <row r="34" spans="1:14" x14ac:dyDescent="0.25">
      <c r="A34">
        <v>16</v>
      </c>
      <c r="B34" s="15" t="s">
        <v>14</v>
      </c>
      <c r="C34" s="28" t="s">
        <v>22</v>
      </c>
      <c r="D34" s="16">
        <v>10</v>
      </c>
      <c r="E34" s="55">
        <f>SUM(D$28:D33)/$D$43</f>
        <v>0.38834951456310679</v>
      </c>
      <c r="F34" s="7"/>
    </row>
    <row r="35" spans="1:14" x14ac:dyDescent="0.25">
      <c r="A35">
        <v>22.6</v>
      </c>
      <c r="B35" s="15" t="s">
        <v>14</v>
      </c>
      <c r="C35" s="28" t="s">
        <v>23</v>
      </c>
      <c r="D35" s="16">
        <v>10</v>
      </c>
      <c r="E35" s="55">
        <f>SUM(D$28:D34)/$D$43</f>
        <v>0.4854368932038835</v>
      </c>
      <c r="F35" s="7"/>
    </row>
    <row r="36" spans="1:14" x14ac:dyDescent="0.25">
      <c r="A36">
        <v>32</v>
      </c>
      <c r="B36" s="15" t="s">
        <v>15</v>
      </c>
      <c r="C36" s="28" t="s">
        <v>24</v>
      </c>
      <c r="D36" s="16">
        <v>7</v>
      </c>
      <c r="E36" s="55">
        <f>SUM(D$28:D35)/$D$43</f>
        <v>0.58252427184466016</v>
      </c>
      <c r="F36" s="7"/>
    </row>
    <row r="37" spans="1:14" x14ac:dyDescent="0.25">
      <c r="A37">
        <v>45</v>
      </c>
      <c r="B37" s="15" t="s">
        <v>15</v>
      </c>
      <c r="C37" s="28" t="s">
        <v>25</v>
      </c>
      <c r="D37" s="16">
        <v>13</v>
      </c>
      <c r="E37" s="55">
        <f>SUM(D$28:D36)/$D$43</f>
        <v>0.65048543689320393</v>
      </c>
      <c r="F37" s="7"/>
    </row>
    <row r="38" spans="1:14" x14ac:dyDescent="0.25">
      <c r="A38">
        <v>64</v>
      </c>
      <c r="B38" s="15" t="s">
        <v>16</v>
      </c>
      <c r="C38" s="28" t="s">
        <v>26</v>
      </c>
      <c r="D38" s="16">
        <v>18</v>
      </c>
      <c r="E38" s="55">
        <f>SUM(D$28:D37)/$D$43</f>
        <v>0.77669902912621358</v>
      </c>
      <c r="F38" s="7"/>
    </row>
    <row r="39" spans="1:14" x14ac:dyDescent="0.25">
      <c r="A39">
        <v>90</v>
      </c>
      <c r="B39" s="15" t="s">
        <v>16</v>
      </c>
      <c r="C39" s="28" t="s">
        <v>27</v>
      </c>
      <c r="D39" s="16">
        <v>4</v>
      </c>
      <c r="E39" s="55">
        <f>SUM(D$28:D38)/$D$43</f>
        <v>0.95145631067961167</v>
      </c>
      <c r="F39" s="7"/>
    </row>
    <row r="40" spans="1:14" x14ac:dyDescent="0.25">
      <c r="A40">
        <v>128</v>
      </c>
      <c r="B40" s="15" t="s">
        <v>17</v>
      </c>
      <c r="C40" s="28" t="s">
        <v>50</v>
      </c>
      <c r="D40" s="16">
        <v>1</v>
      </c>
      <c r="E40" s="55">
        <f>SUM(D$28:D39)/$D$43</f>
        <v>0.99029126213592233</v>
      </c>
      <c r="F40" s="7"/>
    </row>
    <row r="41" spans="1:14" x14ac:dyDescent="0.25">
      <c r="A41">
        <v>180</v>
      </c>
      <c r="B41" s="15" t="s">
        <v>18</v>
      </c>
      <c r="C41" s="29" t="s">
        <v>51</v>
      </c>
      <c r="D41" s="16"/>
      <c r="E41" s="55">
        <f>SUM(D$28:D40)/$D$43</f>
        <v>1</v>
      </c>
      <c r="F41" s="8"/>
      <c r="G41" s="11"/>
      <c r="H41" s="11"/>
      <c r="I41" s="11"/>
      <c r="J41" s="11"/>
      <c r="K41" s="11"/>
      <c r="L41" s="11"/>
      <c r="M41" s="11"/>
      <c r="N41" s="11"/>
    </row>
    <row r="42" spans="1:14" ht="15.75" thickBot="1" x14ac:dyDescent="0.3">
      <c r="A42">
        <v>256</v>
      </c>
      <c r="B42" s="17" t="s">
        <v>52</v>
      </c>
      <c r="C42" s="30" t="s">
        <v>42</v>
      </c>
      <c r="D42" s="18"/>
      <c r="E42" s="56">
        <f>SUM(D$28:D41)/$D$43</f>
        <v>1</v>
      </c>
      <c r="F42" s="8"/>
      <c r="G42" s="11"/>
      <c r="H42" s="11"/>
      <c r="I42" s="11"/>
      <c r="J42" s="11"/>
      <c r="K42" s="11"/>
      <c r="L42" s="11"/>
      <c r="M42" s="11"/>
      <c r="N42" s="11"/>
    </row>
    <row r="43" spans="1:14" x14ac:dyDescent="0.25">
      <c r="B43" s="13"/>
      <c r="C43" s="43" t="s">
        <v>19</v>
      </c>
      <c r="D43" s="42">
        <f>SUM(D28:D42)</f>
        <v>103</v>
      </c>
      <c r="E43" s="13"/>
    </row>
    <row r="44" spans="1:14" ht="11.45" customHeight="1" x14ac:dyDescent="0.25">
      <c r="B44" s="13"/>
      <c r="C44" s="26"/>
      <c r="D44" s="26"/>
      <c r="E44" s="13"/>
    </row>
    <row r="45" spans="1:14" x14ac:dyDescent="0.25">
      <c r="B45" s="25"/>
      <c r="C45" s="25"/>
      <c r="D45" s="25"/>
      <c r="E45" s="24"/>
      <c r="F45" s="24"/>
      <c r="G45" s="24"/>
      <c r="H45" s="24"/>
      <c r="I45" s="24"/>
      <c r="J45" s="24"/>
      <c r="K45" s="24"/>
      <c r="L45" s="24"/>
      <c r="M45" s="24"/>
      <c r="N45" s="24"/>
    </row>
  </sheetData>
  <mergeCells count="1">
    <mergeCell ref="B9:D19"/>
  </mergeCells>
  <pageMargins left="0.9" right="0.5" top="1" bottom="0.9" header="0.6" footer="0.4"/>
  <pageSetup scale="72" orientation="landscape" r:id="rId1"/>
  <headerFooter>
    <oddHeader xml:space="preserve">&amp;L&amp;"Arial,Italic"&amp;10Dry Creek  - SCWA&amp;"Sylfaen,Italic"
&amp;C&amp;"Arial,Italic"&amp;10Tab:  &amp;A&amp;R&amp;"Arial,Italic"&amp;10&amp;D   &amp;T&amp;"Sylfaen,Italic"
</oddHeader>
    <oddFooter>&amp;L&amp;"Arial,Italic"&amp;8
&amp;Z&amp;F&amp;10
Inter-Fluve, Inc.&amp;R&amp;"Sylfaen,Italic"&amp;10
&amp;"Arial,Italic"&amp;P/&amp;N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18BF1-B701-4B52-BB2C-2EB5E8F17B74}">
  <sheetPr codeName="Sheet16">
    <pageSetUpPr fitToPage="1"/>
  </sheetPr>
  <dimension ref="A1:AD45"/>
  <sheetViews>
    <sheetView view="pageBreakPreview" zoomScale="85" zoomScaleNormal="85" zoomScaleSheetLayoutView="85" zoomScalePageLayoutView="70" workbookViewId="0">
      <selection activeCell="D42" sqref="D42"/>
    </sheetView>
  </sheetViews>
  <sheetFormatPr defaultColWidth="9.140625" defaultRowHeight="15" x14ac:dyDescent="0.25"/>
  <cols>
    <col min="2" max="2" width="25.5703125" style="2" customWidth="1"/>
    <col min="3" max="3" width="17" style="2" customWidth="1"/>
    <col min="4" max="4" width="15" style="2" customWidth="1"/>
    <col min="5" max="5" width="17.85546875" customWidth="1"/>
    <col min="7" max="7" width="16.7109375" customWidth="1"/>
    <col min="11" max="11" width="7.28515625" customWidth="1"/>
    <col min="14" max="14" width="14.7109375" customWidth="1"/>
  </cols>
  <sheetData>
    <row r="1" spans="2:30" ht="18" x14ac:dyDescent="0.25">
      <c r="B1" s="19" t="s">
        <v>0</v>
      </c>
      <c r="C1" s="20"/>
      <c r="D1" s="20"/>
      <c r="E1" s="21"/>
      <c r="F1" s="22"/>
      <c r="G1" s="23"/>
      <c r="H1" s="24"/>
      <c r="I1" s="24"/>
      <c r="J1" s="24"/>
      <c r="K1" s="24"/>
      <c r="L1" s="24"/>
      <c r="M1" s="24"/>
      <c r="N1" s="24"/>
    </row>
    <row r="2" spans="2:30" x14ac:dyDescent="0.25">
      <c r="B2" s="45" t="s">
        <v>55</v>
      </c>
      <c r="C2" s="3" t="s">
        <v>1</v>
      </c>
      <c r="D2" s="96"/>
      <c r="E2" s="97"/>
      <c r="F2" s="4"/>
      <c r="G2" s="59">
        <v>43391</v>
      </c>
      <c r="H2" s="3" t="s">
        <v>2</v>
      </c>
      <c r="J2" s="44"/>
      <c r="L2" s="9" t="s">
        <v>178</v>
      </c>
      <c r="M2" s="9"/>
      <c r="N2" s="3" t="s">
        <v>3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x14ac:dyDescent="0.25">
      <c r="B3" s="5" t="s">
        <v>70</v>
      </c>
      <c r="C3" s="3" t="s">
        <v>5</v>
      </c>
      <c r="D3" s="6"/>
      <c r="E3" s="7"/>
      <c r="F3" s="8"/>
      <c r="G3" s="3"/>
      <c r="H3" s="3" t="s">
        <v>4</v>
      </c>
    </row>
    <row r="4" spans="2:30" x14ac:dyDescent="0.25">
      <c r="B4" s="10" t="s">
        <v>123</v>
      </c>
      <c r="C4" s="3" t="s">
        <v>45</v>
      </c>
      <c r="D4" s="6"/>
      <c r="E4" s="7"/>
      <c r="F4" s="8"/>
      <c r="G4" s="3">
        <v>45.816381999999997</v>
      </c>
      <c r="H4" s="3" t="s">
        <v>32</v>
      </c>
    </row>
    <row r="5" spans="2:30" x14ac:dyDescent="0.25">
      <c r="B5" s="10" t="s">
        <v>48</v>
      </c>
      <c r="C5" s="3" t="s">
        <v>44</v>
      </c>
      <c r="D5" s="6"/>
      <c r="E5" s="7"/>
      <c r="F5" s="8"/>
      <c r="G5" s="3">
        <v>-122.619471</v>
      </c>
      <c r="H5" s="3" t="s">
        <v>33</v>
      </c>
      <c r="K5" s="3"/>
    </row>
    <row r="6" spans="2:30" x14ac:dyDescent="0.25">
      <c r="B6" s="10"/>
      <c r="C6" s="3" t="s">
        <v>75</v>
      </c>
      <c r="D6" s="6"/>
      <c r="E6" s="7"/>
      <c r="F6" s="8"/>
      <c r="G6" s="3"/>
      <c r="H6" s="3" t="s">
        <v>7</v>
      </c>
      <c r="K6" s="3"/>
    </row>
    <row r="7" spans="2:30" ht="7.9" customHeight="1" x14ac:dyDescent="0.25">
      <c r="B7" s="6"/>
      <c r="C7" s="6"/>
      <c r="D7" s="6"/>
      <c r="E7" s="7"/>
      <c r="F7" s="7"/>
      <c r="G7" s="11"/>
      <c r="K7" s="3"/>
    </row>
    <row r="8" spans="2:30" x14ac:dyDescent="0.25">
      <c r="B8" s="34" t="s">
        <v>34</v>
      </c>
      <c r="C8" s="35"/>
      <c r="D8" s="35"/>
      <c r="E8" s="36"/>
      <c r="F8" s="31"/>
      <c r="G8" s="32"/>
      <c r="H8" s="33"/>
      <c r="I8" s="33"/>
      <c r="J8" s="33"/>
      <c r="K8" s="33"/>
      <c r="L8" s="33"/>
      <c r="M8" s="33"/>
      <c r="N8" s="33"/>
    </row>
    <row r="9" spans="2:30" ht="14.45" customHeight="1" x14ac:dyDescent="0.25">
      <c r="B9" s="103" t="s">
        <v>30</v>
      </c>
      <c r="C9" s="103"/>
      <c r="D9" s="103"/>
      <c r="E9" s="39" t="s">
        <v>31</v>
      </c>
      <c r="F9" s="41"/>
      <c r="G9" s="40"/>
      <c r="H9" s="40"/>
      <c r="J9" s="39" t="s">
        <v>31</v>
      </c>
      <c r="K9" s="40"/>
      <c r="L9" s="40" t="s">
        <v>197</v>
      </c>
      <c r="M9" s="40"/>
      <c r="N9" s="40"/>
    </row>
    <row r="10" spans="2:30" ht="14.45" customHeight="1" x14ac:dyDescent="0.25">
      <c r="B10" s="103"/>
      <c r="C10" s="103"/>
      <c r="D10" s="103"/>
      <c r="E10" s="8"/>
      <c r="F10" s="7"/>
      <c r="G10" s="11"/>
    </row>
    <row r="11" spans="2:30" x14ac:dyDescent="0.25">
      <c r="B11" s="103"/>
      <c r="C11" s="103"/>
      <c r="D11" s="103"/>
      <c r="E11" s="8"/>
      <c r="F11" s="7"/>
      <c r="G11" s="11"/>
    </row>
    <row r="12" spans="2:30" x14ac:dyDescent="0.25">
      <c r="B12" s="103"/>
      <c r="C12" s="103"/>
      <c r="D12" s="103"/>
      <c r="E12" s="37"/>
      <c r="F12" s="7"/>
      <c r="G12" s="11"/>
    </row>
    <row r="13" spans="2:30" x14ac:dyDescent="0.25">
      <c r="B13" s="103"/>
      <c r="C13" s="103"/>
      <c r="D13" s="103"/>
      <c r="E13" s="37"/>
      <c r="F13" s="7"/>
      <c r="G13" s="11"/>
    </row>
    <row r="14" spans="2:30" x14ac:dyDescent="0.25">
      <c r="B14" s="103"/>
      <c r="C14" s="103"/>
      <c r="D14" s="103"/>
      <c r="E14" s="37"/>
      <c r="F14" s="7"/>
      <c r="G14" s="11"/>
    </row>
    <row r="15" spans="2:30" x14ac:dyDescent="0.25">
      <c r="B15" s="103"/>
      <c r="C15" s="103"/>
      <c r="D15" s="103"/>
      <c r="E15" s="37"/>
      <c r="F15" s="7"/>
      <c r="G15" s="11"/>
    </row>
    <row r="16" spans="2:30" x14ac:dyDescent="0.25">
      <c r="B16" s="103"/>
      <c r="C16" s="103"/>
      <c r="D16" s="103"/>
      <c r="E16" s="37"/>
      <c r="F16" s="7"/>
      <c r="G16" s="11"/>
    </row>
    <row r="17" spans="1:14" x14ac:dyDescent="0.25">
      <c r="B17" s="103"/>
      <c r="C17" s="103"/>
      <c r="D17" s="103"/>
      <c r="E17" s="37"/>
    </row>
    <row r="18" spans="1:14" x14ac:dyDescent="0.25">
      <c r="B18" s="103"/>
      <c r="C18" s="103"/>
      <c r="D18" s="103"/>
      <c r="E18" s="8"/>
      <c r="F18" s="7"/>
    </row>
    <row r="19" spans="1:14" x14ac:dyDescent="0.25">
      <c r="B19" s="103"/>
      <c r="C19" s="103"/>
      <c r="D19" s="103"/>
      <c r="E19" s="8"/>
      <c r="F19" s="7"/>
      <c r="G19" s="11"/>
    </row>
    <row r="20" spans="1:14" x14ac:dyDescent="0.25">
      <c r="B20" s="46"/>
      <c r="C20" s="46"/>
      <c r="D20" s="46"/>
      <c r="E20" s="37"/>
      <c r="F20" s="7"/>
      <c r="G20" s="11"/>
    </row>
    <row r="21" spans="1:14" x14ac:dyDescent="0.25">
      <c r="B21" s="48" t="s">
        <v>49</v>
      </c>
      <c r="C21" s="47"/>
      <c r="D21" s="47"/>
      <c r="E21" s="37"/>
      <c r="F21" s="7"/>
      <c r="G21" s="11"/>
    </row>
    <row r="22" spans="1:14" x14ac:dyDescent="0.25">
      <c r="A22">
        <v>0.16</v>
      </c>
      <c r="B22" s="57" t="s">
        <v>66</v>
      </c>
      <c r="C22" s="84">
        <f>FORECAST(0.16,A35:A36,E35:E36)</f>
        <v>25.138000000000002</v>
      </c>
      <c r="D22" s="86" t="s">
        <v>36</v>
      </c>
      <c r="E22" s="37"/>
      <c r="F22" s="7"/>
      <c r="G22" s="11"/>
    </row>
    <row r="23" spans="1:14" ht="18.75" x14ac:dyDescent="0.25">
      <c r="A23">
        <v>0.5</v>
      </c>
      <c r="B23" s="58" t="s">
        <v>38</v>
      </c>
      <c r="C23" s="84">
        <f>FORECAST(0.5,A37:A38,E37:E38)</f>
        <v>60.67499999999999</v>
      </c>
      <c r="D23" s="87" t="s">
        <v>36</v>
      </c>
      <c r="E23" s="37"/>
      <c r="F23" s="7"/>
      <c r="G23" s="11"/>
    </row>
    <row r="24" spans="1:14" ht="18.75" x14ac:dyDescent="0.25">
      <c r="A24">
        <v>0.84</v>
      </c>
      <c r="B24" s="58" t="s">
        <v>39</v>
      </c>
      <c r="C24" s="85">
        <f>FORECAST(0.84,A40:A41,E40:E41)</f>
        <v>150.18666666666661</v>
      </c>
      <c r="D24" s="87" t="s">
        <v>36</v>
      </c>
      <c r="E24" s="37"/>
      <c r="F24" s="7"/>
      <c r="G24" s="11"/>
    </row>
    <row r="25" spans="1:14" x14ac:dyDescent="0.25">
      <c r="C25" s="53" t="s">
        <v>43</v>
      </c>
      <c r="D25" s="12"/>
      <c r="E25" s="38"/>
      <c r="F25" s="38"/>
      <c r="G25" s="38"/>
      <c r="H25" s="38"/>
      <c r="I25" s="38"/>
      <c r="J25" s="38"/>
      <c r="K25" s="38"/>
      <c r="L25" s="38"/>
      <c r="M25" s="38"/>
    </row>
    <row r="26" spans="1:14" x14ac:dyDescent="0.25">
      <c r="B26" s="34" t="s">
        <v>8</v>
      </c>
      <c r="C26" s="52"/>
      <c r="D26" s="52"/>
      <c r="E26" s="32"/>
      <c r="F26" s="36"/>
      <c r="G26" s="32"/>
      <c r="H26" s="32"/>
      <c r="I26" s="32"/>
      <c r="J26" s="32"/>
      <c r="K26" s="32"/>
      <c r="L26" s="32"/>
      <c r="M26" s="32"/>
      <c r="N26" s="32"/>
    </row>
    <row r="27" spans="1:14" x14ac:dyDescent="0.25">
      <c r="B27" s="49" t="s">
        <v>9</v>
      </c>
      <c r="C27" s="50" t="s">
        <v>46</v>
      </c>
      <c r="D27" s="50" t="s">
        <v>47</v>
      </c>
      <c r="E27" s="51" t="s">
        <v>35</v>
      </c>
      <c r="F27" s="7"/>
    </row>
    <row r="28" spans="1:14" x14ac:dyDescent="0.25">
      <c r="A28">
        <v>1</v>
      </c>
      <c r="B28" s="13" t="s">
        <v>10</v>
      </c>
      <c r="C28" s="27" t="s">
        <v>41</v>
      </c>
      <c r="D28" s="14">
        <v>1</v>
      </c>
      <c r="E28" s="54">
        <v>0</v>
      </c>
      <c r="F28" s="7"/>
    </row>
    <row r="29" spans="1:14" x14ac:dyDescent="0.25">
      <c r="A29">
        <v>2</v>
      </c>
      <c r="B29" s="15" t="s">
        <v>11</v>
      </c>
      <c r="C29" s="28" t="s">
        <v>40</v>
      </c>
      <c r="D29" s="16"/>
      <c r="E29" s="55">
        <f>SUM(D$28:D28)/$D$43</f>
        <v>9.9009900990099011E-3</v>
      </c>
      <c r="F29" s="7"/>
    </row>
    <row r="30" spans="1:14" x14ac:dyDescent="0.25">
      <c r="A30">
        <v>4</v>
      </c>
      <c r="B30" s="15" t="s">
        <v>12</v>
      </c>
      <c r="C30" s="28" t="s">
        <v>28</v>
      </c>
      <c r="D30" s="16"/>
      <c r="E30" s="55">
        <f>SUM(D$28:D29)/$D$43</f>
        <v>9.9009900990099011E-3</v>
      </c>
      <c r="F30" s="7"/>
    </row>
    <row r="31" spans="1:14" x14ac:dyDescent="0.25">
      <c r="A31">
        <v>5.6</v>
      </c>
      <c r="B31" s="15" t="s">
        <v>12</v>
      </c>
      <c r="C31" s="28" t="s">
        <v>29</v>
      </c>
      <c r="D31" s="16"/>
      <c r="E31" s="55">
        <f>SUM(D$28:D30)/$D$43</f>
        <v>9.9009900990099011E-3</v>
      </c>
      <c r="F31" s="7"/>
    </row>
    <row r="32" spans="1:14" x14ac:dyDescent="0.25">
      <c r="A32">
        <v>8</v>
      </c>
      <c r="B32" s="15" t="s">
        <v>13</v>
      </c>
      <c r="C32" s="28" t="s">
        <v>20</v>
      </c>
      <c r="D32" s="16"/>
      <c r="E32" s="55">
        <f>SUM(D$28:D31)/$D$43</f>
        <v>9.9009900990099011E-3</v>
      </c>
      <c r="F32" s="7"/>
    </row>
    <row r="33" spans="1:14" x14ac:dyDescent="0.25">
      <c r="A33">
        <v>11</v>
      </c>
      <c r="B33" s="15" t="s">
        <v>13</v>
      </c>
      <c r="C33" s="28" t="s">
        <v>21</v>
      </c>
      <c r="D33" s="16">
        <v>6</v>
      </c>
      <c r="E33" s="55">
        <f>SUM(D$28:D32)/$D$43</f>
        <v>9.9009900990099011E-3</v>
      </c>
      <c r="F33" s="7"/>
    </row>
    <row r="34" spans="1:14" x14ac:dyDescent="0.25">
      <c r="A34">
        <v>16</v>
      </c>
      <c r="B34" s="15" t="s">
        <v>14</v>
      </c>
      <c r="C34" s="28" t="s">
        <v>22</v>
      </c>
      <c r="D34" s="16">
        <v>7</v>
      </c>
      <c r="E34" s="55">
        <f>SUM(D$28:D33)/$D$43</f>
        <v>6.9306930693069313E-2</v>
      </c>
      <c r="F34" s="7"/>
    </row>
    <row r="35" spans="1:14" x14ac:dyDescent="0.25">
      <c r="A35">
        <v>22.6</v>
      </c>
      <c r="B35" s="15" t="s">
        <v>14</v>
      </c>
      <c r="C35" s="28" t="s">
        <v>23</v>
      </c>
      <c r="D35" s="16">
        <v>8</v>
      </c>
      <c r="E35" s="55">
        <f>SUM(D$28:D34)/$D$43</f>
        <v>0.13861386138613863</v>
      </c>
      <c r="F35" s="7"/>
    </row>
    <row r="36" spans="1:14" x14ac:dyDescent="0.25">
      <c r="A36">
        <v>32</v>
      </c>
      <c r="B36" s="15" t="s">
        <v>15</v>
      </c>
      <c r="C36" s="28" t="s">
        <v>24</v>
      </c>
      <c r="D36" s="16">
        <v>12</v>
      </c>
      <c r="E36" s="55">
        <f>SUM(D$28:D35)/$D$43</f>
        <v>0.21782178217821782</v>
      </c>
      <c r="F36" s="7"/>
    </row>
    <row r="37" spans="1:14" x14ac:dyDescent="0.25">
      <c r="A37">
        <v>45</v>
      </c>
      <c r="B37" s="15" t="s">
        <v>15</v>
      </c>
      <c r="C37" s="28" t="s">
        <v>25</v>
      </c>
      <c r="D37" s="16">
        <v>20</v>
      </c>
      <c r="E37" s="55">
        <f>SUM(D$28:D36)/$D$43</f>
        <v>0.33663366336633666</v>
      </c>
      <c r="F37" s="7"/>
    </row>
    <row r="38" spans="1:14" x14ac:dyDescent="0.25">
      <c r="A38">
        <v>64</v>
      </c>
      <c r="B38" s="15" t="s">
        <v>16</v>
      </c>
      <c r="C38" s="28" t="s">
        <v>26</v>
      </c>
      <c r="D38" s="16">
        <v>18</v>
      </c>
      <c r="E38" s="55">
        <f>SUM(D$28:D37)/$D$43</f>
        <v>0.53465346534653468</v>
      </c>
      <c r="F38" s="7"/>
    </row>
    <row r="39" spans="1:14" x14ac:dyDescent="0.25">
      <c r="A39">
        <v>90</v>
      </c>
      <c r="B39" s="15" t="s">
        <v>16</v>
      </c>
      <c r="C39" s="28" t="s">
        <v>27</v>
      </c>
      <c r="D39" s="16">
        <v>9</v>
      </c>
      <c r="E39" s="55">
        <f>SUM(D$28:D38)/$D$43</f>
        <v>0.71287128712871284</v>
      </c>
      <c r="F39" s="7"/>
    </row>
    <row r="40" spans="1:14" x14ac:dyDescent="0.25">
      <c r="A40">
        <v>128</v>
      </c>
      <c r="B40" s="15" t="s">
        <v>17</v>
      </c>
      <c r="C40" s="28" t="s">
        <v>50</v>
      </c>
      <c r="D40" s="16">
        <v>9</v>
      </c>
      <c r="E40" s="55">
        <f>SUM(D$28:D39)/$D$43</f>
        <v>0.80198019801980203</v>
      </c>
      <c r="F40" s="7"/>
    </row>
    <row r="41" spans="1:14" x14ac:dyDescent="0.25">
      <c r="A41">
        <v>180</v>
      </c>
      <c r="B41" s="15" t="s">
        <v>18</v>
      </c>
      <c r="C41" s="29" t="s">
        <v>51</v>
      </c>
      <c r="D41" s="16">
        <v>6</v>
      </c>
      <c r="E41" s="55">
        <f>SUM(D$28:D40)/$D$43</f>
        <v>0.8910891089108911</v>
      </c>
      <c r="F41" s="8"/>
      <c r="G41" s="11"/>
      <c r="H41" s="11"/>
      <c r="I41" s="11"/>
      <c r="J41" s="11"/>
      <c r="K41" s="11"/>
      <c r="L41" s="11"/>
      <c r="M41" s="11"/>
      <c r="N41" s="11"/>
    </row>
    <row r="42" spans="1:14" ht="15.75" thickBot="1" x14ac:dyDescent="0.3">
      <c r="A42">
        <v>256</v>
      </c>
      <c r="B42" s="17" t="s">
        <v>52</v>
      </c>
      <c r="C42" s="30" t="s">
        <v>42</v>
      </c>
      <c r="D42" s="18">
        <v>5</v>
      </c>
      <c r="E42" s="56">
        <f>SUM(D$28:D41)/$D$43</f>
        <v>0.95049504950495045</v>
      </c>
      <c r="F42" s="8"/>
      <c r="G42" s="11"/>
      <c r="H42" s="11"/>
      <c r="I42" s="11"/>
      <c r="J42" s="11"/>
      <c r="K42" s="11"/>
      <c r="L42" s="11"/>
      <c r="M42" s="11"/>
      <c r="N42" s="11"/>
    </row>
    <row r="43" spans="1:14" x14ac:dyDescent="0.25">
      <c r="B43" s="13"/>
      <c r="C43" s="43" t="s">
        <v>19</v>
      </c>
      <c r="D43" s="42">
        <f>SUM(D28:D42)</f>
        <v>101</v>
      </c>
      <c r="E43" s="13"/>
    </row>
    <row r="44" spans="1:14" ht="11.45" customHeight="1" x14ac:dyDescent="0.25">
      <c r="B44" s="13"/>
      <c r="C44" s="26"/>
      <c r="D44" s="26"/>
      <c r="E44" s="13"/>
    </row>
    <row r="45" spans="1:14" x14ac:dyDescent="0.25">
      <c r="B45" s="25"/>
      <c r="C45" s="25"/>
      <c r="D45" s="25"/>
      <c r="E45" s="24"/>
      <c r="F45" s="24"/>
      <c r="G45" s="24"/>
      <c r="H45" s="24"/>
      <c r="I45" s="24"/>
      <c r="J45" s="24"/>
      <c r="K45" s="24"/>
      <c r="L45" s="24"/>
      <c r="M45" s="24"/>
      <c r="N45" s="24"/>
    </row>
  </sheetData>
  <mergeCells count="1">
    <mergeCell ref="B9:D19"/>
  </mergeCells>
  <pageMargins left="0.9" right="0.5" top="1" bottom="0.9" header="0.6" footer="0.4"/>
  <pageSetup scale="72" orientation="landscape" r:id="rId1"/>
  <headerFooter>
    <oddHeader xml:space="preserve">&amp;L&amp;"Arial,Italic"&amp;10Dry Creek  - SCWA&amp;"Sylfaen,Italic"
&amp;C&amp;"Arial,Italic"&amp;10Tab:  &amp;A&amp;R&amp;"Arial,Italic"&amp;10&amp;D   &amp;T&amp;"Sylfaen,Italic"
</oddHeader>
    <oddFooter>&amp;L&amp;"Arial,Italic"&amp;8
&amp;Z&amp;F&amp;10
Inter-Fluve, Inc.&amp;R&amp;"Sylfaen,Italic"&amp;10
&amp;"Arial,Italic"&amp;P/&amp;N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1BBA8-2938-4EEC-8E42-1B15C32F8B3A}">
  <sheetPr codeName="Sheet17">
    <pageSetUpPr fitToPage="1"/>
  </sheetPr>
  <dimension ref="A1:AD45"/>
  <sheetViews>
    <sheetView view="pageBreakPreview" zoomScale="85" zoomScaleNormal="85" zoomScaleSheetLayoutView="85" zoomScalePageLayoutView="70" workbookViewId="0">
      <selection activeCell="D39" sqref="D39"/>
    </sheetView>
  </sheetViews>
  <sheetFormatPr defaultColWidth="9.140625" defaultRowHeight="15" x14ac:dyDescent="0.25"/>
  <cols>
    <col min="2" max="2" width="22.7109375" style="2" customWidth="1"/>
    <col min="3" max="3" width="17" style="2" customWidth="1"/>
    <col min="4" max="4" width="15" style="2" customWidth="1"/>
    <col min="5" max="5" width="17.85546875" customWidth="1"/>
    <col min="7" max="7" width="16.7109375" customWidth="1"/>
    <col min="14" max="14" width="14.7109375" customWidth="1"/>
  </cols>
  <sheetData>
    <row r="1" spans="2:30" ht="18" x14ac:dyDescent="0.25">
      <c r="B1" s="19" t="s">
        <v>0</v>
      </c>
      <c r="C1" s="20"/>
      <c r="D1" s="20"/>
      <c r="E1" s="21"/>
      <c r="F1" s="22"/>
      <c r="G1" s="23"/>
      <c r="H1" s="24"/>
      <c r="I1" s="24"/>
      <c r="J1" s="24"/>
      <c r="K1" s="24"/>
      <c r="L1" s="24"/>
      <c r="M1" s="24"/>
      <c r="N1" s="24"/>
    </row>
    <row r="2" spans="2:30" x14ac:dyDescent="0.25">
      <c r="B2" s="45" t="s">
        <v>55</v>
      </c>
      <c r="C2" s="3" t="s">
        <v>1</v>
      </c>
      <c r="D2" s="96"/>
      <c r="E2" s="97"/>
      <c r="F2" s="4"/>
      <c r="G2" s="59">
        <v>43391</v>
      </c>
      <c r="H2" s="3" t="s">
        <v>2</v>
      </c>
      <c r="J2" s="44"/>
      <c r="L2" s="9" t="s">
        <v>178</v>
      </c>
      <c r="M2" s="9"/>
      <c r="N2" s="3" t="s">
        <v>3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x14ac:dyDescent="0.25">
      <c r="B3" s="5" t="s">
        <v>71</v>
      </c>
      <c r="C3" s="3" t="s">
        <v>5</v>
      </c>
      <c r="D3" s="6"/>
      <c r="E3" s="7"/>
      <c r="F3" s="8"/>
      <c r="G3" s="3"/>
      <c r="H3" s="3" t="s">
        <v>4</v>
      </c>
    </row>
    <row r="4" spans="2:30" x14ac:dyDescent="0.25">
      <c r="B4" s="10"/>
      <c r="C4" s="3" t="s">
        <v>45</v>
      </c>
      <c r="D4" s="6"/>
      <c r="E4" s="7"/>
      <c r="F4" s="8"/>
      <c r="G4" s="3"/>
      <c r="H4" s="3" t="s">
        <v>32</v>
      </c>
    </row>
    <row r="5" spans="2:30" x14ac:dyDescent="0.25">
      <c r="B5" s="10" t="s">
        <v>48</v>
      </c>
      <c r="C5" s="3" t="s">
        <v>44</v>
      </c>
      <c r="D5" s="6"/>
      <c r="E5" s="7"/>
      <c r="F5" s="8"/>
      <c r="G5" s="3"/>
      <c r="H5" s="3" t="s">
        <v>33</v>
      </c>
      <c r="K5" s="3"/>
    </row>
    <row r="6" spans="2:30" x14ac:dyDescent="0.25">
      <c r="B6" s="10"/>
      <c r="C6" s="3" t="s">
        <v>75</v>
      </c>
      <c r="D6" s="6"/>
      <c r="E6" s="7"/>
      <c r="F6" s="8"/>
      <c r="G6" s="3"/>
      <c r="H6" s="3" t="s">
        <v>7</v>
      </c>
      <c r="K6" s="3"/>
    </row>
    <row r="7" spans="2:30" ht="7.9" customHeight="1" x14ac:dyDescent="0.25">
      <c r="B7" s="6"/>
      <c r="C7" s="6"/>
      <c r="D7" s="6"/>
      <c r="E7" s="7"/>
      <c r="F7" s="7"/>
      <c r="G7" s="11"/>
      <c r="K7" s="3"/>
    </row>
    <row r="8" spans="2:30" x14ac:dyDescent="0.25">
      <c r="B8" s="34" t="s">
        <v>34</v>
      </c>
      <c r="C8" s="35"/>
      <c r="D8" s="35"/>
      <c r="E8" s="36"/>
      <c r="F8" s="31"/>
      <c r="G8" s="32"/>
      <c r="H8" s="33"/>
      <c r="I8" s="33"/>
      <c r="J8" s="33"/>
      <c r="K8" s="33"/>
      <c r="L8" s="33"/>
      <c r="M8" s="33"/>
      <c r="N8" s="33"/>
    </row>
    <row r="9" spans="2:30" ht="14.45" customHeight="1" x14ac:dyDescent="0.25">
      <c r="B9" s="103" t="s">
        <v>30</v>
      </c>
      <c r="C9" s="103"/>
      <c r="D9" s="103"/>
      <c r="E9" s="39" t="s">
        <v>31</v>
      </c>
      <c r="F9" s="41"/>
      <c r="G9" s="40" t="s">
        <v>199</v>
      </c>
      <c r="H9" s="40"/>
      <c r="J9" s="39" t="s">
        <v>31</v>
      </c>
      <c r="K9" s="40"/>
      <c r="L9" s="40" t="s">
        <v>198</v>
      </c>
      <c r="M9" s="40"/>
      <c r="N9" s="40"/>
    </row>
    <row r="10" spans="2:30" ht="14.45" customHeight="1" x14ac:dyDescent="0.25">
      <c r="B10" s="103"/>
      <c r="C10" s="103"/>
      <c r="D10" s="103"/>
      <c r="E10" s="8"/>
      <c r="F10" s="7"/>
      <c r="G10" s="11"/>
    </row>
    <row r="11" spans="2:30" x14ac:dyDescent="0.25">
      <c r="B11" s="103"/>
      <c r="C11" s="103"/>
      <c r="D11" s="103"/>
      <c r="E11" s="8"/>
      <c r="F11" s="7"/>
      <c r="G11" s="11"/>
    </row>
    <row r="12" spans="2:30" x14ac:dyDescent="0.25">
      <c r="B12" s="103"/>
      <c r="C12" s="103"/>
      <c r="D12" s="103"/>
      <c r="E12" s="37"/>
      <c r="F12" s="7"/>
      <c r="G12" s="11"/>
    </row>
    <row r="13" spans="2:30" x14ac:dyDescent="0.25">
      <c r="B13" s="103"/>
      <c r="C13" s="103"/>
      <c r="D13" s="103"/>
      <c r="E13" s="37"/>
      <c r="F13" s="7"/>
      <c r="G13" s="11"/>
    </row>
    <row r="14" spans="2:30" x14ac:dyDescent="0.25">
      <c r="B14" s="103"/>
      <c r="C14" s="103"/>
      <c r="D14" s="103"/>
      <c r="E14" s="37"/>
      <c r="F14" s="7"/>
      <c r="G14" s="11"/>
    </row>
    <row r="15" spans="2:30" x14ac:dyDescent="0.25">
      <c r="B15" s="103"/>
      <c r="C15" s="103"/>
      <c r="D15" s="103"/>
      <c r="E15" s="37"/>
      <c r="F15" s="7"/>
      <c r="G15" s="11"/>
    </row>
    <row r="16" spans="2:30" x14ac:dyDescent="0.25">
      <c r="B16" s="103"/>
      <c r="C16" s="103"/>
      <c r="D16" s="103"/>
      <c r="E16" s="37"/>
      <c r="F16" s="7"/>
      <c r="G16" s="11"/>
    </row>
    <row r="17" spans="1:14" x14ac:dyDescent="0.25">
      <c r="B17" s="103"/>
      <c r="C17" s="103"/>
      <c r="D17" s="103"/>
      <c r="E17" s="37"/>
    </row>
    <row r="18" spans="1:14" x14ac:dyDescent="0.25">
      <c r="B18" s="103"/>
      <c r="C18" s="103"/>
      <c r="D18" s="103"/>
      <c r="E18" s="8"/>
      <c r="F18" s="7"/>
    </row>
    <row r="19" spans="1:14" x14ac:dyDescent="0.25">
      <c r="B19" s="103"/>
      <c r="C19" s="103"/>
      <c r="D19" s="103"/>
      <c r="E19" s="8"/>
      <c r="F19" s="7"/>
      <c r="G19" s="11"/>
    </row>
    <row r="20" spans="1:14" x14ac:dyDescent="0.25">
      <c r="B20" s="46"/>
      <c r="C20" s="46"/>
      <c r="D20" s="46"/>
      <c r="E20" s="37"/>
      <c r="F20" s="7"/>
      <c r="G20" s="11"/>
    </row>
    <row r="21" spans="1:14" x14ac:dyDescent="0.25">
      <c r="B21" s="48" t="s">
        <v>49</v>
      </c>
      <c r="C21" s="47"/>
      <c r="D21" s="47"/>
      <c r="E21" s="37"/>
      <c r="F21" s="7"/>
      <c r="G21" s="11"/>
    </row>
    <row r="22" spans="1:14" x14ac:dyDescent="0.25">
      <c r="A22">
        <v>0.16</v>
      </c>
      <c r="B22" s="57" t="s">
        <v>66</v>
      </c>
      <c r="C22" s="84">
        <f>FORECAST(0.16,A28:A29,E28:E29)</f>
        <v>1.7999999999999998</v>
      </c>
      <c r="D22" s="86" t="s">
        <v>36</v>
      </c>
      <c r="E22" s="37"/>
      <c r="F22" s="7"/>
      <c r="G22" s="11"/>
    </row>
    <row r="23" spans="1:14" ht="18.75" x14ac:dyDescent="0.25">
      <c r="A23">
        <v>0.5</v>
      </c>
      <c r="B23" s="58" t="s">
        <v>38</v>
      </c>
      <c r="C23" s="84">
        <f>FORECAST(0.5,A32:A33,E32:E33)</f>
        <v>10.5</v>
      </c>
      <c r="D23" s="87" t="s">
        <v>36</v>
      </c>
      <c r="E23" s="37"/>
      <c r="F23" s="7"/>
      <c r="G23" s="11"/>
    </row>
    <row r="24" spans="1:14" ht="18.75" x14ac:dyDescent="0.25">
      <c r="A24">
        <v>0.84</v>
      </c>
      <c r="B24" s="58" t="s">
        <v>39</v>
      </c>
      <c r="C24" s="85">
        <f>FORECAST(0.84,A36:A37,E36:E37)</f>
        <v>37.416666666666643</v>
      </c>
      <c r="D24" s="87" t="s">
        <v>36</v>
      </c>
      <c r="E24" s="37"/>
      <c r="F24" s="7"/>
      <c r="G24" s="11"/>
    </row>
    <row r="25" spans="1:14" x14ac:dyDescent="0.25">
      <c r="C25" s="53" t="s">
        <v>43</v>
      </c>
      <c r="D25" s="12"/>
      <c r="E25" s="38"/>
      <c r="F25" s="38"/>
      <c r="G25" s="38"/>
      <c r="H25" s="38"/>
      <c r="I25" s="38"/>
      <c r="J25" s="38"/>
      <c r="K25" s="38"/>
      <c r="L25" s="38"/>
      <c r="M25" s="38"/>
    </row>
    <row r="26" spans="1:14" x14ac:dyDescent="0.25">
      <c r="B26" s="34" t="s">
        <v>8</v>
      </c>
      <c r="C26" s="52"/>
      <c r="D26" s="52"/>
      <c r="E26" s="32"/>
      <c r="F26" s="36"/>
      <c r="G26" s="32"/>
      <c r="H26" s="32"/>
      <c r="I26" s="32"/>
      <c r="J26" s="32"/>
      <c r="K26" s="32"/>
      <c r="L26" s="32"/>
      <c r="M26" s="32"/>
      <c r="N26" s="32"/>
    </row>
    <row r="27" spans="1:14" x14ac:dyDescent="0.25">
      <c r="B27" s="49" t="s">
        <v>9</v>
      </c>
      <c r="C27" s="50" t="s">
        <v>46</v>
      </c>
      <c r="D27" s="50" t="s">
        <v>47</v>
      </c>
      <c r="E27" s="51" t="s">
        <v>35</v>
      </c>
      <c r="F27" s="7"/>
    </row>
    <row r="28" spans="1:14" x14ac:dyDescent="0.25">
      <c r="A28">
        <v>1</v>
      </c>
      <c r="B28" s="13" t="s">
        <v>10</v>
      </c>
      <c r="C28" s="27" t="s">
        <v>41</v>
      </c>
      <c r="D28" s="14">
        <v>20</v>
      </c>
      <c r="E28" s="54">
        <v>0</v>
      </c>
      <c r="F28" s="7"/>
    </row>
    <row r="29" spans="1:14" x14ac:dyDescent="0.25">
      <c r="A29">
        <v>2</v>
      </c>
      <c r="B29" s="15" t="s">
        <v>11</v>
      </c>
      <c r="C29" s="28" t="s">
        <v>40</v>
      </c>
      <c r="D29" s="16">
        <v>14</v>
      </c>
      <c r="E29" s="55">
        <f>SUM(D$28:D28)/$D$43</f>
        <v>0.2</v>
      </c>
      <c r="F29" s="7"/>
    </row>
    <row r="30" spans="1:14" x14ac:dyDescent="0.25">
      <c r="A30">
        <v>4</v>
      </c>
      <c r="B30" s="15" t="s">
        <v>12</v>
      </c>
      <c r="C30" s="28" t="s">
        <v>28</v>
      </c>
      <c r="D30" s="16">
        <v>6</v>
      </c>
      <c r="E30" s="55">
        <f>SUM(D$28:D29)/$D$43</f>
        <v>0.34</v>
      </c>
      <c r="F30" s="7"/>
    </row>
    <row r="31" spans="1:14" x14ac:dyDescent="0.25">
      <c r="A31">
        <v>5.6</v>
      </c>
      <c r="B31" s="15" t="s">
        <v>12</v>
      </c>
      <c r="C31" s="28" t="s">
        <v>29</v>
      </c>
      <c r="D31" s="16">
        <v>5</v>
      </c>
      <c r="E31" s="55">
        <f>SUM(D$28:D30)/$D$43</f>
        <v>0.4</v>
      </c>
      <c r="F31" s="7"/>
    </row>
    <row r="32" spans="1:14" x14ac:dyDescent="0.25">
      <c r="A32">
        <v>8</v>
      </c>
      <c r="B32" s="15" t="s">
        <v>13</v>
      </c>
      <c r="C32" s="28" t="s">
        <v>20</v>
      </c>
      <c r="D32" s="16">
        <v>6</v>
      </c>
      <c r="E32" s="55">
        <f>SUM(D$28:D31)/$D$43</f>
        <v>0.45</v>
      </c>
      <c r="F32" s="7"/>
    </row>
    <row r="33" spans="1:14" x14ac:dyDescent="0.25">
      <c r="A33">
        <v>11</v>
      </c>
      <c r="B33" s="15" t="s">
        <v>13</v>
      </c>
      <c r="C33" s="28" t="s">
        <v>21</v>
      </c>
      <c r="D33" s="16">
        <v>5</v>
      </c>
      <c r="E33" s="55">
        <f>SUM(D$28:D32)/$D$43</f>
        <v>0.51</v>
      </c>
      <c r="F33" s="7"/>
    </row>
    <row r="34" spans="1:14" x14ac:dyDescent="0.25">
      <c r="A34">
        <v>16</v>
      </c>
      <c r="B34" s="15" t="s">
        <v>14</v>
      </c>
      <c r="C34" s="28" t="s">
        <v>22</v>
      </c>
      <c r="D34" s="16">
        <v>13</v>
      </c>
      <c r="E34" s="55">
        <f>SUM(D$28:D33)/$D$43</f>
        <v>0.56000000000000005</v>
      </c>
      <c r="F34" s="7"/>
    </row>
    <row r="35" spans="1:14" x14ac:dyDescent="0.25">
      <c r="A35">
        <v>22.6</v>
      </c>
      <c r="B35" s="15" t="s">
        <v>14</v>
      </c>
      <c r="C35" s="28" t="s">
        <v>23</v>
      </c>
      <c r="D35" s="16">
        <v>10</v>
      </c>
      <c r="E35" s="55">
        <f>SUM(D$28:D34)/$D$43</f>
        <v>0.69</v>
      </c>
      <c r="F35" s="7"/>
    </row>
    <row r="36" spans="1:14" x14ac:dyDescent="0.25">
      <c r="A36">
        <v>32</v>
      </c>
      <c r="B36" s="15" t="s">
        <v>15</v>
      </c>
      <c r="C36" s="28" t="s">
        <v>24</v>
      </c>
      <c r="D36" s="16">
        <v>12</v>
      </c>
      <c r="E36" s="55">
        <f>SUM(D$28:D35)/$D$43</f>
        <v>0.79</v>
      </c>
      <c r="F36" s="7"/>
    </row>
    <row r="37" spans="1:14" x14ac:dyDescent="0.25">
      <c r="A37">
        <v>45</v>
      </c>
      <c r="B37" s="15" t="s">
        <v>15</v>
      </c>
      <c r="C37" s="28" t="s">
        <v>25</v>
      </c>
      <c r="D37" s="16">
        <v>6</v>
      </c>
      <c r="E37" s="55">
        <f>SUM(D$28:D36)/$D$43</f>
        <v>0.91</v>
      </c>
      <c r="F37" s="7"/>
    </row>
    <row r="38" spans="1:14" x14ac:dyDescent="0.25">
      <c r="A38">
        <v>64</v>
      </c>
      <c r="B38" s="15" t="s">
        <v>16</v>
      </c>
      <c r="C38" s="28" t="s">
        <v>26</v>
      </c>
      <c r="D38" s="16">
        <v>2</v>
      </c>
      <c r="E38" s="55">
        <f>SUM(D$28:D37)/$D$43</f>
        <v>0.97</v>
      </c>
      <c r="F38" s="7"/>
    </row>
    <row r="39" spans="1:14" x14ac:dyDescent="0.25">
      <c r="A39">
        <v>90</v>
      </c>
      <c r="B39" s="15" t="s">
        <v>16</v>
      </c>
      <c r="C39" s="28" t="s">
        <v>27</v>
      </c>
      <c r="D39" s="16">
        <v>1</v>
      </c>
      <c r="E39" s="55">
        <f>SUM(D$28:D38)/$D$43</f>
        <v>0.99</v>
      </c>
      <c r="F39" s="7"/>
    </row>
    <row r="40" spans="1:14" x14ac:dyDescent="0.25">
      <c r="A40">
        <v>128</v>
      </c>
      <c r="B40" s="15" t="s">
        <v>17</v>
      </c>
      <c r="C40" s="28" t="s">
        <v>50</v>
      </c>
      <c r="D40" s="16"/>
      <c r="E40" s="55">
        <f>SUM(D$28:D39)/$D$43</f>
        <v>1</v>
      </c>
      <c r="F40" s="7"/>
    </row>
    <row r="41" spans="1:14" x14ac:dyDescent="0.25">
      <c r="A41">
        <v>180</v>
      </c>
      <c r="B41" s="15" t="s">
        <v>18</v>
      </c>
      <c r="C41" s="29" t="s">
        <v>51</v>
      </c>
      <c r="D41" s="16"/>
      <c r="E41" s="55">
        <f>SUM(D$28:D40)/$D$43</f>
        <v>1</v>
      </c>
      <c r="F41" s="8"/>
      <c r="G41" s="11"/>
      <c r="H41" s="11"/>
      <c r="I41" s="11"/>
      <c r="J41" s="11"/>
      <c r="K41" s="11"/>
      <c r="L41" s="11"/>
      <c r="M41" s="11"/>
      <c r="N41" s="11"/>
    </row>
    <row r="42" spans="1:14" ht="15.75" thickBot="1" x14ac:dyDescent="0.3">
      <c r="A42">
        <v>256</v>
      </c>
      <c r="B42" s="17" t="s">
        <v>52</v>
      </c>
      <c r="C42" s="30" t="s">
        <v>42</v>
      </c>
      <c r="D42" s="18"/>
      <c r="E42" s="56">
        <f>SUM(D$28:D41)/$D$43</f>
        <v>1</v>
      </c>
      <c r="F42" s="8"/>
      <c r="G42" s="11"/>
      <c r="H42" s="11"/>
      <c r="I42" s="11"/>
      <c r="J42" s="11"/>
      <c r="K42" s="11"/>
      <c r="L42" s="11"/>
      <c r="M42" s="11"/>
      <c r="N42" s="11"/>
    </row>
    <row r="43" spans="1:14" x14ac:dyDescent="0.25">
      <c r="B43" s="13"/>
      <c r="C43" s="43" t="s">
        <v>19</v>
      </c>
      <c r="D43" s="42">
        <f>SUM(D28:D42)</f>
        <v>100</v>
      </c>
      <c r="E43" s="13"/>
    </row>
    <row r="44" spans="1:14" ht="11.45" customHeight="1" x14ac:dyDescent="0.25">
      <c r="B44" s="13"/>
      <c r="C44" s="26"/>
      <c r="D44" s="26"/>
      <c r="E44" s="13"/>
    </row>
    <row r="45" spans="1:14" x14ac:dyDescent="0.25">
      <c r="B45" s="25"/>
      <c r="C45" s="25"/>
      <c r="D45" s="25"/>
      <c r="E45" s="24"/>
      <c r="F45" s="24"/>
      <c r="G45" s="24"/>
      <c r="H45" s="24"/>
      <c r="I45" s="24"/>
      <c r="J45" s="24"/>
      <c r="K45" s="24"/>
      <c r="L45" s="24"/>
      <c r="M45" s="24"/>
      <c r="N45" s="24"/>
    </row>
  </sheetData>
  <mergeCells count="1">
    <mergeCell ref="B9:D19"/>
  </mergeCells>
  <pageMargins left="0.9" right="0.5" top="1" bottom="0.9" header="0.6" footer="0.4"/>
  <pageSetup scale="72" orientation="landscape" r:id="rId1"/>
  <headerFooter>
    <oddHeader xml:space="preserve">&amp;L&amp;"Arial,Italic"&amp;10Dry Creek  - SCWA&amp;"Sylfaen,Italic"
&amp;C&amp;"Arial,Italic"&amp;10Tab:  &amp;A&amp;R&amp;"Arial,Italic"&amp;10&amp;D   &amp;T&amp;"Sylfaen,Italic"
</oddHeader>
    <oddFooter>&amp;L&amp;"Arial,Italic"&amp;8
&amp;Z&amp;F&amp;10
Inter-Fluve, Inc.&amp;R&amp;"Sylfaen,Italic"&amp;10
&amp;"Arial,Italic"&amp;P/&amp;N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B342A-443E-4BFD-B487-D7F84E0EC2AA}">
  <sheetPr codeName="Sheet18">
    <pageSetUpPr fitToPage="1"/>
  </sheetPr>
  <dimension ref="A1:AD45"/>
  <sheetViews>
    <sheetView tabSelected="1" view="pageBreakPreview" zoomScale="85" zoomScaleNormal="85" zoomScaleSheetLayoutView="85" zoomScalePageLayoutView="70" workbookViewId="0">
      <selection activeCell="D41" sqref="D41"/>
    </sheetView>
  </sheetViews>
  <sheetFormatPr defaultColWidth="9.140625" defaultRowHeight="15" x14ac:dyDescent="0.25"/>
  <cols>
    <col min="2" max="2" width="22.7109375" style="2" customWidth="1"/>
    <col min="3" max="3" width="17" style="2" customWidth="1"/>
    <col min="4" max="4" width="15" style="2" customWidth="1"/>
    <col min="5" max="5" width="17.85546875" customWidth="1"/>
    <col min="7" max="7" width="16.7109375" customWidth="1"/>
    <col min="14" max="14" width="14.7109375" customWidth="1"/>
  </cols>
  <sheetData>
    <row r="1" spans="2:30" ht="18" x14ac:dyDescent="0.25">
      <c r="B1" s="19" t="s">
        <v>0</v>
      </c>
      <c r="C1" s="20"/>
      <c r="D1" s="20"/>
      <c r="E1" s="21"/>
      <c r="F1" s="22"/>
      <c r="G1" s="23"/>
      <c r="H1" s="24"/>
      <c r="I1" s="24"/>
      <c r="J1" s="24"/>
      <c r="K1" s="24"/>
      <c r="L1" s="24"/>
      <c r="M1" s="24"/>
      <c r="N1" s="24"/>
    </row>
    <row r="2" spans="2:30" x14ac:dyDescent="0.25">
      <c r="B2" s="45" t="s">
        <v>55</v>
      </c>
      <c r="C2" s="3" t="s">
        <v>1</v>
      </c>
      <c r="D2" s="96"/>
      <c r="E2" s="97"/>
      <c r="F2" s="4"/>
      <c r="G2" s="59">
        <v>43391</v>
      </c>
      <c r="H2" s="3" t="s">
        <v>2</v>
      </c>
      <c r="J2" s="44"/>
      <c r="L2" s="9" t="s">
        <v>178</v>
      </c>
      <c r="M2" s="9"/>
      <c r="N2" s="3" t="s">
        <v>3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x14ac:dyDescent="0.25">
      <c r="B3" s="5" t="s">
        <v>72</v>
      </c>
      <c r="C3" s="3" t="s">
        <v>5</v>
      </c>
      <c r="D3" s="6"/>
      <c r="E3" s="7"/>
      <c r="F3" s="8"/>
      <c r="G3" s="3"/>
      <c r="H3" s="3" t="s">
        <v>4</v>
      </c>
    </row>
    <row r="4" spans="2:30" x14ac:dyDescent="0.25">
      <c r="B4" s="10" t="s">
        <v>109</v>
      </c>
      <c r="C4" s="3" t="s">
        <v>45</v>
      </c>
      <c r="D4" s="6"/>
      <c r="E4" s="7"/>
      <c r="F4" s="8"/>
      <c r="G4" s="3">
        <v>45.819391000000003</v>
      </c>
      <c r="H4" s="3" t="s">
        <v>32</v>
      </c>
    </row>
    <row r="5" spans="2:30" x14ac:dyDescent="0.25">
      <c r="B5" s="10" t="s">
        <v>48</v>
      </c>
      <c r="C5" s="3" t="s">
        <v>44</v>
      </c>
      <c r="D5" s="6"/>
      <c r="E5" s="7"/>
      <c r="F5" s="8"/>
      <c r="G5" s="3">
        <v>-122.61446100000001</v>
      </c>
      <c r="H5" s="3" t="s">
        <v>33</v>
      </c>
      <c r="K5" s="3"/>
    </row>
    <row r="6" spans="2:30" x14ac:dyDescent="0.25">
      <c r="B6" s="10"/>
      <c r="C6" s="3" t="s">
        <v>75</v>
      </c>
      <c r="D6" s="6"/>
      <c r="E6" s="7"/>
      <c r="F6" s="8"/>
      <c r="G6" s="3"/>
      <c r="H6" s="3" t="s">
        <v>7</v>
      </c>
      <c r="K6" s="3"/>
    </row>
    <row r="7" spans="2:30" ht="7.9" customHeight="1" x14ac:dyDescent="0.25">
      <c r="B7" s="6"/>
      <c r="C7" s="6"/>
      <c r="D7" s="6"/>
      <c r="E7" s="7"/>
      <c r="F7" s="7"/>
      <c r="G7" s="11"/>
      <c r="K7" s="3"/>
    </row>
    <row r="8" spans="2:30" x14ac:dyDescent="0.25">
      <c r="B8" s="34" t="s">
        <v>34</v>
      </c>
      <c r="C8" s="35"/>
      <c r="D8" s="35"/>
      <c r="E8" s="36"/>
      <c r="F8" s="31"/>
      <c r="G8" s="32"/>
      <c r="H8" s="33"/>
      <c r="I8" s="33"/>
      <c r="J8" s="33"/>
      <c r="K8" s="33"/>
      <c r="L8" s="33"/>
      <c r="M8" s="33"/>
      <c r="N8" s="33"/>
    </row>
    <row r="9" spans="2:30" ht="14.45" customHeight="1" x14ac:dyDescent="0.25">
      <c r="B9" s="103" t="s">
        <v>30</v>
      </c>
      <c r="C9" s="103"/>
      <c r="D9" s="103"/>
      <c r="E9" s="39" t="s">
        <v>31</v>
      </c>
      <c r="F9" s="41"/>
      <c r="G9" s="40" t="s">
        <v>202</v>
      </c>
      <c r="H9" s="40"/>
      <c r="J9" s="39" t="s">
        <v>31</v>
      </c>
      <c r="K9" s="40"/>
      <c r="L9" s="40" t="s">
        <v>201</v>
      </c>
      <c r="M9" s="40"/>
      <c r="N9" s="40"/>
    </row>
    <row r="10" spans="2:30" ht="14.45" customHeight="1" x14ac:dyDescent="0.25">
      <c r="B10" s="103"/>
      <c r="C10" s="103"/>
      <c r="D10" s="103"/>
      <c r="E10" s="8"/>
      <c r="F10" s="7"/>
      <c r="G10" s="11"/>
    </row>
    <row r="11" spans="2:30" x14ac:dyDescent="0.25">
      <c r="B11" s="103"/>
      <c r="C11" s="103"/>
      <c r="D11" s="103"/>
      <c r="E11" s="8"/>
      <c r="F11" s="7"/>
      <c r="G11" s="11"/>
    </row>
    <row r="12" spans="2:30" x14ac:dyDescent="0.25">
      <c r="B12" s="103"/>
      <c r="C12" s="103"/>
      <c r="D12" s="103"/>
      <c r="E12" s="37"/>
      <c r="F12" s="7"/>
      <c r="G12" s="11"/>
    </row>
    <row r="13" spans="2:30" x14ac:dyDescent="0.25">
      <c r="B13" s="103"/>
      <c r="C13" s="103"/>
      <c r="D13" s="103"/>
      <c r="E13" s="37"/>
      <c r="F13" s="7"/>
      <c r="G13" s="11"/>
    </row>
    <row r="14" spans="2:30" x14ac:dyDescent="0.25">
      <c r="B14" s="103"/>
      <c r="C14" s="103"/>
      <c r="D14" s="103"/>
      <c r="E14" s="37"/>
      <c r="F14" s="7"/>
      <c r="G14" s="11"/>
    </row>
    <row r="15" spans="2:30" x14ac:dyDescent="0.25">
      <c r="B15" s="103"/>
      <c r="C15" s="103"/>
      <c r="D15" s="103"/>
      <c r="E15" s="37"/>
      <c r="F15" s="7"/>
      <c r="G15" s="11"/>
    </row>
    <row r="16" spans="2:30" x14ac:dyDescent="0.25">
      <c r="B16" s="103"/>
      <c r="C16" s="103"/>
      <c r="D16" s="103"/>
      <c r="E16" s="37"/>
      <c r="F16" s="7"/>
      <c r="G16" s="11"/>
    </row>
    <row r="17" spans="1:14" x14ac:dyDescent="0.25">
      <c r="B17" s="103"/>
      <c r="C17" s="103"/>
      <c r="D17" s="103"/>
      <c r="E17" s="37"/>
    </row>
    <row r="18" spans="1:14" x14ac:dyDescent="0.25">
      <c r="B18" s="103"/>
      <c r="C18" s="103"/>
      <c r="D18" s="103"/>
      <c r="E18" s="8"/>
      <c r="F18" s="7"/>
    </row>
    <row r="19" spans="1:14" x14ac:dyDescent="0.25">
      <c r="B19" s="103"/>
      <c r="C19" s="103"/>
      <c r="D19" s="103"/>
      <c r="E19" s="8"/>
      <c r="F19" s="7"/>
      <c r="G19" s="11"/>
    </row>
    <row r="20" spans="1:14" x14ac:dyDescent="0.25">
      <c r="B20" s="46"/>
      <c r="C20" s="46"/>
      <c r="D20" s="46"/>
      <c r="E20" s="37"/>
      <c r="F20" s="7"/>
      <c r="G20" s="11"/>
    </row>
    <row r="21" spans="1:14" x14ac:dyDescent="0.25">
      <c r="B21" s="48" t="s">
        <v>49</v>
      </c>
      <c r="C21" s="47"/>
      <c r="D21" s="47"/>
      <c r="E21" s="37"/>
      <c r="F21" s="7"/>
      <c r="G21" s="11"/>
    </row>
    <row r="22" spans="1:14" x14ac:dyDescent="0.25">
      <c r="A22">
        <v>0.16</v>
      </c>
      <c r="B22" s="57" t="s">
        <v>66</v>
      </c>
      <c r="C22" s="84">
        <f>FORECAST(0.16,A28:A29,E28:E29)</f>
        <v>1.4488888888888889</v>
      </c>
      <c r="D22" s="86" t="s">
        <v>36</v>
      </c>
      <c r="E22" s="37"/>
      <c r="F22" s="7"/>
      <c r="G22" s="11"/>
    </row>
    <row r="23" spans="1:14" ht="18.75" x14ac:dyDescent="0.25">
      <c r="A23">
        <v>0.5</v>
      </c>
      <c r="B23" s="58" t="s">
        <v>38</v>
      </c>
      <c r="C23" s="84">
        <v>11</v>
      </c>
      <c r="D23" s="87" t="s">
        <v>36</v>
      </c>
      <c r="E23" s="37"/>
      <c r="F23" s="7"/>
      <c r="G23" s="11"/>
    </row>
    <row r="24" spans="1:14" ht="18.75" x14ac:dyDescent="0.25">
      <c r="A24">
        <v>0.84</v>
      </c>
      <c r="B24" s="58" t="s">
        <v>39</v>
      </c>
      <c r="C24" s="85">
        <f>FORECAST(0.84,A38:A39,E38:E39)</f>
        <v>78.819999999999965</v>
      </c>
      <c r="D24" s="87" t="s">
        <v>36</v>
      </c>
      <c r="E24" s="37"/>
      <c r="F24" s="7"/>
      <c r="G24" s="11"/>
    </row>
    <row r="25" spans="1:14" x14ac:dyDescent="0.25">
      <c r="C25" s="53" t="s">
        <v>43</v>
      </c>
      <c r="D25" s="12"/>
      <c r="E25" s="38"/>
      <c r="F25" s="38"/>
      <c r="G25" s="38"/>
      <c r="H25" s="38"/>
      <c r="I25" s="38"/>
      <c r="J25" s="38"/>
      <c r="K25" s="38"/>
      <c r="L25" s="38"/>
      <c r="M25" s="38"/>
    </row>
    <row r="26" spans="1:14" x14ac:dyDescent="0.25">
      <c r="B26" s="34" t="s">
        <v>8</v>
      </c>
      <c r="C26" s="52"/>
      <c r="D26" s="52"/>
      <c r="E26" s="32"/>
      <c r="F26" s="36"/>
      <c r="G26" s="32"/>
      <c r="H26" s="32"/>
      <c r="I26" s="32"/>
      <c r="J26" s="32"/>
      <c r="K26" s="32"/>
      <c r="L26" s="32"/>
      <c r="M26" s="32"/>
      <c r="N26" s="32"/>
    </row>
    <row r="27" spans="1:14" x14ac:dyDescent="0.25">
      <c r="B27" s="49" t="s">
        <v>9</v>
      </c>
      <c r="C27" s="50" t="s">
        <v>46</v>
      </c>
      <c r="D27" s="50" t="s">
        <v>47</v>
      </c>
      <c r="E27" s="51" t="s">
        <v>35</v>
      </c>
      <c r="F27" s="7"/>
    </row>
    <row r="28" spans="1:14" x14ac:dyDescent="0.25">
      <c r="A28">
        <v>1</v>
      </c>
      <c r="B28" s="13" t="s">
        <v>10</v>
      </c>
      <c r="C28" s="27" t="s">
        <v>41</v>
      </c>
      <c r="D28" s="14">
        <v>36</v>
      </c>
      <c r="E28" s="54">
        <v>0</v>
      </c>
      <c r="F28" s="7"/>
    </row>
    <row r="29" spans="1:14" x14ac:dyDescent="0.25">
      <c r="A29">
        <v>2</v>
      </c>
      <c r="B29" s="15" t="s">
        <v>11</v>
      </c>
      <c r="C29" s="28" t="s">
        <v>40</v>
      </c>
      <c r="D29" s="16">
        <v>12</v>
      </c>
      <c r="E29" s="55">
        <f>SUM(D$28:D28)/$D$43</f>
        <v>0.35643564356435642</v>
      </c>
      <c r="F29" s="7"/>
    </row>
    <row r="30" spans="1:14" x14ac:dyDescent="0.25">
      <c r="A30">
        <v>4</v>
      </c>
      <c r="B30" s="15" t="s">
        <v>12</v>
      </c>
      <c r="C30" s="28" t="s">
        <v>28</v>
      </c>
      <c r="D30" s="16">
        <v>1</v>
      </c>
      <c r="E30" s="55">
        <f>SUM(D$28:D29)/$D$43</f>
        <v>0.47524752475247523</v>
      </c>
      <c r="F30" s="7"/>
    </row>
    <row r="31" spans="1:14" x14ac:dyDescent="0.25">
      <c r="A31">
        <v>5.6</v>
      </c>
      <c r="B31" s="15" t="s">
        <v>12</v>
      </c>
      <c r="C31" s="28" t="s">
        <v>29</v>
      </c>
      <c r="D31" s="16">
        <v>1</v>
      </c>
      <c r="E31" s="55">
        <f>SUM(D$28:D30)/$D$43</f>
        <v>0.48514851485148514</v>
      </c>
      <c r="F31" s="7"/>
    </row>
    <row r="32" spans="1:14" x14ac:dyDescent="0.25">
      <c r="A32">
        <v>8</v>
      </c>
      <c r="B32" s="15" t="s">
        <v>13</v>
      </c>
      <c r="C32" s="28" t="s">
        <v>20</v>
      </c>
      <c r="D32" s="16"/>
      <c r="E32" s="55">
        <f>SUM(D$28:D31)/$D$43</f>
        <v>0.49504950495049505</v>
      </c>
      <c r="F32" s="7"/>
    </row>
    <row r="33" spans="1:14" x14ac:dyDescent="0.25">
      <c r="A33">
        <v>11</v>
      </c>
      <c r="B33" s="15" t="s">
        <v>13</v>
      </c>
      <c r="C33" s="28" t="s">
        <v>21</v>
      </c>
      <c r="D33" s="16">
        <v>1</v>
      </c>
      <c r="E33" s="55">
        <f>SUM(D$28:D32)/$D$43</f>
        <v>0.49504950495049505</v>
      </c>
      <c r="F33" s="7"/>
    </row>
    <row r="34" spans="1:14" x14ac:dyDescent="0.25">
      <c r="A34">
        <v>16</v>
      </c>
      <c r="B34" s="15" t="s">
        <v>14</v>
      </c>
      <c r="C34" s="28" t="s">
        <v>22</v>
      </c>
      <c r="D34" s="16">
        <v>1</v>
      </c>
      <c r="E34" s="55">
        <f>SUM(D$28:D33)/$D$43</f>
        <v>0.50495049504950495</v>
      </c>
      <c r="F34" s="7"/>
    </row>
    <row r="35" spans="1:14" x14ac:dyDescent="0.25">
      <c r="A35">
        <v>22.6</v>
      </c>
      <c r="B35" s="15" t="s">
        <v>14</v>
      </c>
      <c r="C35" s="28" t="s">
        <v>23</v>
      </c>
      <c r="D35" s="16">
        <v>6</v>
      </c>
      <c r="E35" s="55">
        <f>SUM(D$28:D34)/$D$43</f>
        <v>0.51485148514851486</v>
      </c>
      <c r="F35" s="7"/>
    </row>
    <row r="36" spans="1:14" x14ac:dyDescent="0.25">
      <c r="A36">
        <v>32</v>
      </c>
      <c r="B36" s="15" t="s">
        <v>15</v>
      </c>
      <c r="C36" s="28" t="s">
        <v>24</v>
      </c>
      <c r="D36" s="16">
        <v>11</v>
      </c>
      <c r="E36" s="55">
        <f>SUM(D$28:D35)/$D$43</f>
        <v>0.57425742574257421</v>
      </c>
      <c r="F36" s="7"/>
    </row>
    <row r="37" spans="1:14" x14ac:dyDescent="0.25">
      <c r="A37">
        <v>45</v>
      </c>
      <c r="B37" s="15" t="s">
        <v>15</v>
      </c>
      <c r="C37" s="28" t="s">
        <v>25</v>
      </c>
      <c r="D37" s="16">
        <v>9</v>
      </c>
      <c r="E37" s="55">
        <f>SUM(D$28:D36)/$D$43</f>
        <v>0.68316831683168322</v>
      </c>
      <c r="F37" s="7"/>
    </row>
    <row r="38" spans="1:14" x14ac:dyDescent="0.25">
      <c r="A38">
        <v>64</v>
      </c>
      <c r="B38" s="15" t="s">
        <v>16</v>
      </c>
      <c r="C38" s="28" t="s">
        <v>26</v>
      </c>
      <c r="D38" s="16">
        <v>12</v>
      </c>
      <c r="E38" s="55">
        <f>SUM(D$28:D37)/$D$43</f>
        <v>0.7722772277227723</v>
      </c>
      <c r="F38" s="7"/>
    </row>
    <row r="39" spans="1:14" x14ac:dyDescent="0.25">
      <c r="A39">
        <v>90</v>
      </c>
      <c r="B39" s="15" t="s">
        <v>16</v>
      </c>
      <c r="C39" s="28" t="s">
        <v>27</v>
      </c>
      <c r="D39" s="16">
        <v>3</v>
      </c>
      <c r="E39" s="55">
        <f>SUM(D$28:D38)/$D$43</f>
        <v>0.8910891089108911</v>
      </c>
      <c r="F39" s="7"/>
    </row>
    <row r="40" spans="1:14" x14ac:dyDescent="0.25">
      <c r="A40">
        <v>128</v>
      </c>
      <c r="B40" s="15" t="s">
        <v>17</v>
      </c>
      <c r="C40" s="28" t="s">
        <v>50</v>
      </c>
      <c r="D40" s="16">
        <v>5</v>
      </c>
      <c r="E40" s="55">
        <f>SUM(D$28:D39)/$D$43</f>
        <v>0.92079207920792083</v>
      </c>
      <c r="F40" s="7"/>
    </row>
    <row r="41" spans="1:14" x14ac:dyDescent="0.25">
      <c r="A41">
        <v>180</v>
      </c>
      <c r="B41" s="15" t="s">
        <v>18</v>
      </c>
      <c r="C41" s="29" t="s">
        <v>51</v>
      </c>
      <c r="D41" s="16">
        <v>3</v>
      </c>
      <c r="E41" s="55">
        <f>SUM(D$28:D40)/$D$43</f>
        <v>0.97029702970297027</v>
      </c>
      <c r="F41" s="8"/>
      <c r="G41" s="11"/>
      <c r="H41" s="11"/>
      <c r="I41" s="11"/>
      <c r="J41" s="11"/>
      <c r="K41" s="11"/>
      <c r="L41" s="11"/>
      <c r="M41" s="11"/>
      <c r="N41" s="11"/>
    </row>
    <row r="42" spans="1:14" ht="15.75" thickBot="1" x14ac:dyDescent="0.3">
      <c r="A42">
        <v>256</v>
      </c>
      <c r="B42" s="17" t="s">
        <v>52</v>
      </c>
      <c r="C42" s="30" t="s">
        <v>42</v>
      </c>
      <c r="D42" s="18"/>
      <c r="E42" s="56">
        <f>SUM(D$28:D41)/$D$43</f>
        <v>1</v>
      </c>
      <c r="F42" s="8"/>
      <c r="G42" s="11"/>
      <c r="H42" s="11"/>
      <c r="I42" s="11"/>
      <c r="J42" s="11"/>
      <c r="K42" s="11"/>
      <c r="L42" s="11"/>
      <c r="M42" s="11"/>
      <c r="N42" s="11"/>
    </row>
    <row r="43" spans="1:14" x14ac:dyDescent="0.25">
      <c r="B43" s="13"/>
      <c r="C43" s="43" t="s">
        <v>19</v>
      </c>
      <c r="D43" s="42">
        <f>SUM(D28:D42)</f>
        <v>101</v>
      </c>
      <c r="E43" s="13"/>
    </row>
    <row r="44" spans="1:14" ht="11.45" customHeight="1" x14ac:dyDescent="0.25">
      <c r="B44" s="13"/>
      <c r="C44" s="26"/>
      <c r="D44" s="26"/>
      <c r="E44" s="13"/>
    </row>
    <row r="45" spans="1:14" x14ac:dyDescent="0.25">
      <c r="B45" s="25"/>
      <c r="C45" s="25"/>
      <c r="D45" s="25"/>
      <c r="E45" s="24"/>
      <c r="F45" s="24"/>
      <c r="G45" s="24"/>
      <c r="H45" s="24"/>
      <c r="I45" s="24"/>
      <c r="J45" s="24"/>
      <c r="K45" s="24"/>
      <c r="L45" s="24"/>
      <c r="M45" s="24"/>
      <c r="N45" s="24"/>
    </row>
  </sheetData>
  <mergeCells count="1">
    <mergeCell ref="B9:D19"/>
  </mergeCells>
  <pageMargins left="0.9" right="0.5" top="1" bottom="0.9" header="0.6" footer="0.4"/>
  <pageSetup scale="72" orientation="landscape" r:id="rId1"/>
  <headerFooter>
    <oddHeader xml:space="preserve">&amp;L&amp;"Arial,Italic"&amp;10Dry Creek  - SCWA&amp;"Sylfaen,Italic"
&amp;C&amp;"Arial,Italic"&amp;10Tab:  &amp;A&amp;R&amp;"Arial,Italic"&amp;10&amp;D   &amp;T&amp;"Sylfaen,Italic"
</oddHeader>
    <oddFooter>&amp;L&amp;"Arial,Italic"&amp;8
&amp;Z&amp;F&amp;10
Inter-Fluve, Inc.&amp;R&amp;"Sylfaen,Italic"&amp;10
&amp;"Arial,Italic"&amp;P/&amp;N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28</vt:i4>
      </vt:variant>
    </vt:vector>
  </HeadingPairs>
  <TitlesOfParts>
    <vt:vector size="57" baseType="lpstr">
      <vt:lpstr>PM1-Sub</vt:lpstr>
      <vt:lpstr>PM4-Sub</vt:lpstr>
      <vt:lpstr>PM5-Sub</vt:lpstr>
      <vt:lpstr>PM1</vt:lpstr>
      <vt:lpstr>PM2</vt:lpstr>
      <vt:lpstr>PM3</vt:lpstr>
      <vt:lpstr>PM4</vt:lpstr>
      <vt:lpstr>PM5</vt:lpstr>
      <vt:lpstr>PM6</vt:lpstr>
      <vt:lpstr>KN2-Sub</vt:lpstr>
      <vt:lpstr>KN6-Sub</vt:lpstr>
      <vt:lpstr>KN8-Sub</vt:lpstr>
      <vt:lpstr>KN1</vt:lpstr>
      <vt:lpstr>KN2</vt:lpstr>
      <vt:lpstr>KN5</vt:lpstr>
      <vt:lpstr>KN7</vt:lpstr>
      <vt:lpstr>KN9</vt:lpstr>
      <vt:lpstr>KN10</vt:lpstr>
      <vt:lpstr>JE1</vt:lpstr>
      <vt:lpstr>BP1</vt:lpstr>
      <vt:lpstr>BP2</vt:lpstr>
      <vt:lpstr>BP3</vt:lpstr>
      <vt:lpstr>BP4</vt:lpstr>
      <vt:lpstr>BP5</vt:lpstr>
      <vt:lpstr>BP-KN3</vt:lpstr>
      <vt:lpstr>BP-KN4</vt:lpstr>
      <vt:lpstr>PM1-Bank</vt:lpstr>
      <vt:lpstr>PM4-Bank</vt:lpstr>
      <vt:lpstr>Summary</vt:lpstr>
      <vt:lpstr>'BP1'!Print_Area</vt:lpstr>
      <vt:lpstr>'BP2'!Print_Area</vt:lpstr>
      <vt:lpstr>'BP3'!Print_Area</vt:lpstr>
      <vt:lpstr>'BP4'!Print_Area</vt:lpstr>
      <vt:lpstr>'BP5'!Print_Area</vt:lpstr>
      <vt:lpstr>'BP-KN3'!Print_Area</vt:lpstr>
      <vt:lpstr>'BP-KN4'!Print_Area</vt:lpstr>
      <vt:lpstr>'JE1'!Print_Area</vt:lpstr>
      <vt:lpstr>'KN1'!Print_Area</vt:lpstr>
      <vt:lpstr>'KN10'!Print_Area</vt:lpstr>
      <vt:lpstr>'KN2'!Print_Area</vt:lpstr>
      <vt:lpstr>'KN2-Sub'!Print_Area</vt:lpstr>
      <vt:lpstr>'KN5'!Print_Area</vt:lpstr>
      <vt:lpstr>'KN6-Sub'!Print_Area</vt:lpstr>
      <vt:lpstr>'KN7'!Print_Area</vt:lpstr>
      <vt:lpstr>'KN8-Sub'!Print_Area</vt:lpstr>
      <vt:lpstr>'KN9'!Print_Area</vt:lpstr>
      <vt:lpstr>'PM1'!Print_Area</vt:lpstr>
      <vt:lpstr>'PM1-Bank'!Print_Area</vt:lpstr>
      <vt:lpstr>'PM1-Sub'!Print_Area</vt:lpstr>
      <vt:lpstr>'PM2'!Print_Area</vt:lpstr>
      <vt:lpstr>'PM3'!Print_Area</vt:lpstr>
      <vt:lpstr>'PM4'!Print_Area</vt:lpstr>
      <vt:lpstr>'PM4-Bank'!Print_Area</vt:lpstr>
      <vt:lpstr>'PM4-Sub'!Print_Area</vt:lpstr>
      <vt:lpstr>'PM5'!Print_Area</vt:lpstr>
      <vt:lpstr>'PM5-Sub'!Print_Area</vt:lpstr>
      <vt:lpstr>'PM6'!Print_Area</vt:lpstr>
    </vt:vector>
  </TitlesOfParts>
  <Company>Inter-Fluve,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Gaffney</dc:creator>
  <cp:keywords>Dry Creek;SCWA;160201;Pebble Counts</cp:keywords>
  <cp:lastModifiedBy>Paul Kolp</cp:lastModifiedBy>
  <cp:lastPrinted>2016-05-05T23:02:54Z</cp:lastPrinted>
  <dcterms:created xsi:type="dcterms:W3CDTF">2015-12-03T22:54:01Z</dcterms:created>
  <dcterms:modified xsi:type="dcterms:W3CDTF">2018-11-21T17:03:54Z</dcterms:modified>
</cp:coreProperties>
</file>